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900" activeTab="7"/>
  </bookViews>
  <sheets>
    <sheet name="Инструкция" sheetId="1" r:id="rId1"/>
    <sheet name="Анкета" sheetId="2" r:id="rId2"/>
    <sheet name="Анкета котельной" sheetId="3" r:id="rId3"/>
    <sheet name="Характеристика тепловых сетей" sheetId="4" r:id="rId4"/>
    <sheet name="Мероприятия инвестпрограммы" sheetId="5" r:id="rId5"/>
    <sheet name="СВОД 2018" sheetId="6" r:id="rId6"/>
    <sheet name="Тепловой баланс помесячно насел" sheetId="7" r:id="rId7"/>
    <sheet name="Тепловой баланс помесячно" sheetId="8" r:id="rId8"/>
    <sheet name="Полезный отпуск" sheetId="9" r:id="rId9"/>
    <sheet name="ОПЕРАЦИОННЫЕ РАСХОДЫ ВСЕГО" sheetId="10" r:id="rId10"/>
    <sheet name="Неподконтрольные расходы" sheetId="11" r:id="rId11"/>
    <sheet name="Расходы на приобретение ЭР" sheetId="12" r:id="rId12"/>
    <sheet name="1.9.2" sheetId="13" r:id="rId13"/>
    <sheet name="Расчет цены газа" sheetId="14" r:id="rId14"/>
    <sheet name="ЭС_НД" sheetId="15" r:id="rId15"/>
    <sheet name="Прибыль" sheetId="16" r:id="rId16"/>
    <sheet name="Лист1" sheetId="17" r:id="rId17"/>
  </sheets>
  <externalReferences>
    <externalReference r:id="rId20"/>
    <externalReference r:id="rId21"/>
  </externalReferences>
  <definedNames>
    <definedName name="_xlnm.Print_Area" localSheetId="12">'1.9.2'!$A$1:$J$42</definedName>
    <definedName name="_xlnm.Print_Area" localSheetId="1">'Анкета'!$A$1:$F$55</definedName>
    <definedName name="_xlnm.Print_Area" localSheetId="2">'Анкета котельной'!$A$1:$S$46</definedName>
    <definedName name="_xlnm.Print_Area" localSheetId="0">'Инструкция'!$A$1:$J$66</definedName>
    <definedName name="_xlnm.Print_Area" localSheetId="4">'Мероприятия инвестпрограммы'!$A$1:$J$19</definedName>
    <definedName name="_xlnm.Print_Area" localSheetId="15">'Прибыль'!$A$1:$F$10</definedName>
    <definedName name="_xlnm.Print_Area" localSheetId="13">'Расчет цены газа'!$A$1:$F$65</definedName>
    <definedName name="_xlnm.Print_Area" localSheetId="5">'СВОД 2018'!$A$1:$F$59</definedName>
    <definedName name="_xlnm.Print_Titles" localSheetId="5">'СВОД 2018'!$2:$4</definedName>
    <definedName name="_xlnm.Print_Area" localSheetId="7">'Тепловой баланс помесячно'!$A$1:$Q$77</definedName>
    <definedName name="_xlnm.Print_Titles" localSheetId="7">'Тепловой баланс помесячно'!$6:$7</definedName>
    <definedName name="_xlnm.Print_Area" localSheetId="6">'Тепловой баланс помесячно насел'!$A$1:$Q$31</definedName>
    <definedName name="_xlnm.Print_Titles" localSheetId="6">'Тепловой баланс помесячно насел'!$6:$7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egion_name">'[1]Титульный'!$G$10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оооо">#REF!</definedName>
    <definedName name="оооо" localSheetId="4">#REF!</definedName>
    <definedName name="cntNumber" localSheetId="6">#REF!</definedName>
    <definedName name="cntPayerCountCor" localSheetId="6">#REF!</definedName>
    <definedName name="cntQnt" localSheetId="6">#REF!</definedName>
    <definedName name="cntSuppAddr2" localSheetId="6">#REF!</definedName>
    <definedName name="cntSuppMFO1" localSheetId="6">#REF!</definedName>
    <definedName name="cntUnit" localSheetId="6">#REF!</definedName>
    <definedName name="оооо" localSheetId="6">#REF!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E9" authorId="0">
      <text>
        <r>
          <rPr>
            <sz val="8"/>
            <color indexed="8"/>
            <rFont val="Tahoma"/>
            <family val="2"/>
          </rPr>
          <t>По данным режимно-наладочных испытаний или тла (приложить их копии)</t>
        </r>
      </text>
    </comment>
    <comment ref="L9" authorId="0">
      <text>
        <r>
          <rPr>
            <sz val="8"/>
            <color indexed="8"/>
            <rFont val="Tahoma"/>
            <family val="2"/>
          </rPr>
          <t>Котлы без паспортов,изготовленные без сертификатов указывать, как кустарные</t>
        </r>
      </text>
    </comment>
    <comment ref="O12" authorId="0">
      <text>
        <r>
          <rPr>
            <sz val="8"/>
            <color indexed="8"/>
            <rFont val="Tahoma"/>
            <family val="2"/>
          </rPr>
          <t>Nа-катионирование, комплексоны, магнитная обработка и т.д.</t>
        </r>
      </text>
    </comment>
  </commentList>
</comments>
</file>

<file path=xl/sharedStrings.xml><?xml version="1.0" encoding="utf-8"?>
<sst xmlns="http://schemas.openxmlformats.org/spreadsheetml/2006/main" count="919" uniqueCount="514">
  <si>
    <t>АНКЕТА  РЕГУЛИРУЕМОЙ ОРГАНИЗАЦИИ</t>
  </si>
  <si>
    <t xml:space="preserve">1. Полное наименование организации   </t>
  </si>
  <si>
    <t>Общество с ограниченной ответственностью "ЭНЕРГЕТИК"</t>
  </si>
  <si>
    <t xml:space="preserve">2. Сокращенное наименование организации </t>
  </si>
  <si>
    <t>ООО "ЭНЕРГЕТИК"</t>
  </si>
  <si>
    <r>
      <t>3. Почтовый адрес</t>
    </r>
    <r>
      <rPr>
        <sz val="14"/>
        <rFont val="Times New Roman"/>
        <family val="1"/>
      </rPr>
      <t xml:space="preserve">   </t>
    </r>
  </si>
  <si>
    <t>3.1. Индекс</t>
  </si>
  <si>
    <t>357506 Ставропольский край</t>
  </si>
  <si>
    <t>3.2. Район (город)</t>
  </si>
  <si>
    <t>город Пятигорск</t>
  </si>
  <si>
    <t>3.3. Населённый пункт</t>
  </si>
  <si>
    <t>поселок Энергетик</t>
  </si>
  <si>
    <t>3.4. Адрес (улица, №)</t>
  </si>
  <si>
    <t>Юго-восточный склон горы Машук</t>
  </si>
  <si>
    <t>4. Руководитель</t>
  </si>
  <si>
    <t>4.1. Должность</t>
  </si>
  <si>
    <t>Директор</t>
  </si>
  <si>
    <t>4.2. Ф.И.О.</t>
  </si>
  <si>
    <t>Панасенко Юрий Викторович</t>
  </si>
  <si>
    <t>5. Рабочий телефон</t>
  </si>
  <si>
    <t>8(8793)30-20-95</t>
  </si>
  <si>
    <t xml:space="preserve">6. Факс </t>
  </si>
  <si>
    <t>7. Ответственный за заполнение</t>
  </si>
  <si>
    <t>Звездин Михаил Юрьевич</t>
  </si>
  <si>
    <t>8. Рабочий телефон</t>
  </si>
  <si>
    <t>9. Электронная почта</t>
  </si>
  <si>
    <t>k_mashuk@mail.ru</t>
  </si>
  <si>
    <t>10. Принадлежность имущества</t>
  </si>
  <si>
    <t>собственное</t>
  </si>
  <si>
    <t>(аренда, хозяйственное ведение, оперативное управление, безвозмездное пользование, собственное)</t>
  </si>
  <si>
    <t>11. Коды</t>
  </si>
  <si>
    <t>11.1 ОКВЭД</t>
  </si>
  <si>
    <t>35.30.1</t>
  </si>
  <si>
    <t>11.2. ИНН</t>
  </si>
  <si>
    <t>2618800660</t>
  </si>
  <si>
    <t>11.3. КПП</t>
  </si>
  <si>
    <t>261801001</t>
  </si>
  <si>
    <t>11.4. ЕГРН</t>
  </si>
  <si>
    <t>1122651009920</t>
  </si>
  <si>
    <t>11.5. ОКТМО</t>
  </si>
  <si>
    <t>07648431</t>
  </si>
  <si>
    <t>11.6. ОКПО</t>
  </si>
  <si>
    <t>38851249</t>
  </si>
  <si>
    <t>11.7. ОКОПФ</t>
  </si>
  <si>
    <t>65</t>
  </si>
  <si>
    <t>11.8. ОКФС</t>
  </si>
  <si>
    <t>16</t>
  </si>
  <si>
    <t>11.9. ОКОГУ</t>
  </si>
  <si>
    <t>4210014</t>
  </si>
  <si>
    <t>11.10. ОКАТО</t>
  </si>
  <si>
    <t>07427000000</t>
  </si>
  <si>
    <t>12. Структура полезного отпуска (план текущего года согласно договорам)</t>
  </si>
  <si>
    <t>ИТОГО</t>
  </si>
  <si>
    <t>Теплоноситель вода</t>
  </si>
  <si>
    <t>Теплоноситель пар</t>
  </si>
  <si>
    <t xml:space="preserve">Действующий тариф руб./Гкал, </t>
  </si>
  <si>
    <t>Примечание</t>
  </si>
  <si>
    <t>Тепловая энергия всего</t>
  </si>
  <si>
    <t>в том числе: население</t>
  </si>
  <si>
    <t>бюджет</t>
  </si>
  <si>
    <t>иные потребители</t>
  </si>
  <si>
    <t>собственное потребление</t>
  </si>
  <si>
    <t>оптовые перепродавцы</t>
  </si>
  <si>
    <t>Базовый период</t>
  </si>
  <si>
    <t>Установлено на 2017 год</t>
  </si>
  <si>
    <t>Период регулирования</t>
  </si>
  <si>
    <t>План 2018 год</t>
  </si>
  <si>
    <r>
      <t xml:space="preserve">13. Количество абонентов </t>
    </r>
    <r>
      <rPr>
        <sz val="10"/>
        <rFont val="Times New Roman"/>
        <family val="1"/>
      </rPr>
      <t>(на границе балансовой принадлежности)</t>
    </r>
  </si>
  <si>
    <t>Многоквартир-ные дома (шт)</t>
  </si>
  <si>
    <t>Жилые дома частн. сектора (шт)</t>
  </si>
  <si>
    <t>Бюджетные орг-ции (шт)</t>
  </si>
  <si>
    <t>Предприятия, организации (шт)</t>
  </si>
  <si>
    <t>13.1. Тепловая энергия</t>
  </si>
  <si>
    <t xml:space="preserve">в т. ч. с приборами учета </t>
  </si>
  <si>
    <t>14. Вид деятельности</t>
  </si>
  <si>
    <r>
      <t xml:space="preserve">14.1. Тепловая энергия </t>
    </r>
    <r>
      <rPr>
        <sz val="10"/>
        <rFont val="Times New Roman"/>
        <family val="1"/>
      </rPr>
      <t>(производство, передача, купля-продажа, сбыт)</t>
    </r>
  </si>
  <si>
    <t>Производство тепловой энергии</t>
  </si>
  <si>
    <r>
      <t xml:space="preserve">14.2. Прочие </t>
    </r>
    <r>
      <rPr>
        <sz val="10"/>
        <rFont val="Times New Roman"/>
        <family val="1"/>
      </rPr>
      <t>(перечислить все остальные виды деятельности)</t>
    </r>
  </si>
  <si>
    <t>15. Форма налогообложения</t>
  </si>
  <si>
    <t>выбрать из списка</t>
  </si>
  <si>
    <t xml:space="preserve"> (обычная/упрощённая)</t>
  </si>
  <si>
    <t>Уставный капитал, тыс.руб</t>
  </si>
  <si>
    <t>Добавочный капитал, тыс.руб</t>
  </si>
  <si>
    <t>Долгосрочные обязательства, тыс.руб</t>
  </si>
  <si>
    <t>Дебиторская задолженность, тыс.руб</t>
  </si>
  <si>
    <t>Кредиторская задолженность, тыс.руб</t>
  </si>
  <si>
    <r>
      <t xml:space="preserve">16. Дополнительная информация </t>
    </r>
    <r>
      <rPr>
        <b/>
        <sz val="12"/>
        <color indexed="10"/>
        <rFont val="Times New Roman"/>
        <family val="1"/>
      </rPr>
      <t>(на 01.01.2017)</t>
    </r>
  </si>
  <si>
    <t>Руководитель организации __________________________ / ____________________/</t>
  </si>
  <si>
    <t>Панасенко Ю.В.</t>
  </si>
  <si>
    <t>М.П.</t>
  </si>
  <si>
    <t xml:space="preserve">                             (подпись)                                            (Ф.И.О.)</t>
  </si>
  <si>
    <t>Дата заполнения _____________________</t>
  </si>
  <si>
    <t>обычная</t>
  </si>
  <si>
    <t>упрощённая (объект налогообложения "доходы")</t>
  </si>
  <si>
    <t>упрощённая (объект налогообложения "доходы минус расходы")</t>
  </si>
  <si>
    <t>АНКЕТА  КОТЕЛЬНОЙ</t>
  </si>
  <si>
    <t>Наименование котельной: ООО "ЭНЕРГЕТИК" Котельная Машук</t>
  </si>
  <si>
    <t>Адрес котельной (район, поселение, населенный пункт, улица): Ставропольский край ,город Пятигорск,поселок Энергетик,Юго-восточный склон горы Машук</t>
  </si>
  <si>
    <t>Балансовая принадлежность котельной: ООО "ЭНЕРГЕТИК"</t>
  </si>
  <si>
    <t>Наименование эксплуатирующей организации:                                                                                                                                                               тел/факс</t>
  </si>
  <si>
    <t>Технические параметры котлов</t>
  </si>
  <si>
    <t>Водоподготовка</t>
  </si>
  <si>
    <t>Марка котлов</t>
  </si>
  <si>
    <t>Режим работы котлов</t>
  </si>
  <si>
    <t>КПД котлов, %</t>
  </si>
  <si>
    <t>Единич. мощность котлов Гкал/ч</t>
  </si>
  <si>
    <t>Кол-во котлов</t>
  </si>
  <si>
    <t>Общая мощность котельной Гкал/ч</t>
  </si>
  <si>
    <t>Год</t>
  </si>
  <si>
    <t>Подключен. нагрузка потребителей, Гкал/ч</t>
  </si>
  <si>
    <t>Вид топлива</t>
  </si>
  <si>
    <t>Схема ВПУ</t>
  </si>
  <si>
    <t>Произво-дитель-ность  т/час</t>
  </si>
  <si>
    <t>Кол-во фильтров, шт.</t>
  </si>
  <si>
    <r>
      <t xml:space="preserve">Диаметр </t>
    </r>
    <r>
      <rPr>
        <b/>
        <sz val="11"/>
        <rFont val="Times New Roman"/>
        <family val="1"/>
      </rPr>
      <t>фильтров</t>
    </r>
    <r>
      <rPr>
        <b/>
        <sz val="12"/>
        <rFont val="Times New Roman"/>
        <family val="1"/>
      </rPr>
      <t xml:space="preserve"> мм</t>
    </r>
  </si>
  <si>
    <t>покупная или собственной добычи</t>
  </si>
  <si>
    <t>паровой,водогрейный,  на  ГВС</t>
  </si>
  <si>
    <t>изготов-   ления</t>
  </si>
  <si>
    <t>монтажа</t>
  </si>
  <si>
    <t>послед. кап. рем.</t>
  </si>
  <si>
    <t>КВГМ-10</t>
  </si>
  <si>
    <t>водогрейный</t>
  </si>
  <si>
    <t>газ</t>
  </si>
  <si>
    <t>Nа-катионирование</t>
  </si>
  <si>
    <t xml:space="preserve">Технические параметры вспомогательного оборудования </t>
  </si>
  <si>
    <t>Насосы</t>
  </si>
  <si>
    <t>Горелки, топочное устройство, тягодутьевые машины</t>
  </si>
  <si>
    <t xml:space="preserve">Деаэраторы, теплообменники, баки и др. </t>
  </si>
  <si>
    <t xml:space="preserve">Марка насосов </t>
  </si>
  <si>
    <t>Назначение</t>
  </si>
  <si>
    <t>Произво-дитель-  ность,      м³/ч</t>
  </si>
  <si>
    <t>Напор</t>
  </si>
  <si>
    <t>Мощность двигателя</t>
  </si>
  <si>
    <t>Кол-во</t>
  </si>
  <si>
    <t>Марка</t>
  </si>
  <si>
    <t>Произво-дитель-ность    м³/ч</t>
  </si>
  <si>
    <t>Напор м.вод.ст.</t>
  </si>
  <si>
    <t>Мощность двигателя кВтч</t>
  </si>
  <si>
    <t>Марка,                поверхность нагрева</t>
  </si>
  <si>
    <t>Производительность   м³/ч</t>
  </si>
  <si>
    <t>Мощность двигателя   кВтч</t>
  </si>
  <si>
    <t>сетевой, питательный, подпиточный, солевой  и т.д.</t>
  </si>
  <si>
    <t>в работе (резерв), шт</t>
  </si>
  <si>
    <t>Горелка, вентилятор, дымосос и т.д.</t>
  </si>
  <si>
    <t>1Д-200-65-200С</t>
  </si>
  <si>
    <t>СН</t>
  </si>
  <si>
    <t>РГМГ10</t>
  </si>
  <si>
    <t xml:space="preserve">горелка </t>
  </si>
  <si>
    <t>Теплообменник</t>
  </si>
  <si>
    <t>ППВВ15</t>
  </si>
  <si>
    <t>ДН-12.5</t>
  </si>
  <si>
    <t>дымосос</t>
  </si>
  <si>
    <t xml:space="preserve">Деаэратор </t>
  </si>
  <si>
    <t>ДН-12,5</t>
  </si>
  <si>
    <t>КМ 100-62-200С</t>
  </si>
  <si>
    <t>рециркуляционный</t>
  </si>
  <si>
    <t>ВДН-11,2</t>
  </si>
  <si>
    <t>вентилятор</t>
  </si>
  <si>
    <t>НКУ90</t>
  </si>
  <si>
    <t>ID211GAB</t>
  </si>
  <si>
    <t>подпиточный</t>
  </si>
  <si>
    <t>Установлено приборов  учета в котельной по видам ресурсов (тип и количество)</t>
  </si>
  <si>
    <t>Характеристика и исполнение тепловой сети</t>
  </si>
  <si>
    <t>Вид ресурсов</t>
  </si>
  <si>
    <t>топливо</t>
  </si>
  <si>
    <t>э/энергия</t>
  </si>
  <si>
    <t>тепло</t>
  </si>
  <si>
    <t>холодная вода</t>
  </si>
  <si>
    <t>открытая, км</t>
  </si>
  <si>
    <t>закрытая, км</t>
  </si>
  <si>
    <t>надземная, км</t>
  </si>
  <si>
    <t>подземная, км</t>
  </si>
  <si>
    <t>2-х трубн, км.</t>
  </si>
  <si>
    <t>4-х трубн., км</t>
  </si>
  <si>
    <t>Тип прибора</t>
  </si>
  <si>
    <t>СГ16МТ-400-40-С</t>
  </si>
  <si>
    <t>ВКТ-7</t>
  </si>
  <si>
    <t>ОХТАТ-80Х</t>
  </si>
  <si>
    <t>Количество, шт</t>
  </si>
  <si>
    <t>Руководитель организации _____________________ /_________________/</t>
  </si>
  <si>
    <t>Исполнитель _____________________ /_________________/ тел. _____________</t>
  </si>
  <si>
    <t>Звездин М.Ю.</t>
  </si>
  <si>
    <t>Дата ________________</t>
  </si>
  <si>
    <t xml:space="preserve">Характеристика тепловых сетей </t>
  </si>
  <si>
    <t>Район __________________   Организация _ООО "ЭНЕРГЕТИК"_____________________ Котельная __"Машук"_______________________</t>
  </si>
  <si>
    <t>Схема тепловой сети отопления ( открытая или закрытая)</t>
  </si>
  <si>
    <t>Наименование участка (района) эксплуатации тепловых сетей</t>
  </si>
  <si>
    <t>Принадлеж-    ность                 (на балансе, аренда и пр.)</t>
  </si>
  <si>
    <r>
      <t>Протяженность участка по трассе</t>
    </r>
    <r>
      <rPr>
        <b/>
        <sz val="10"/>
        <rFont val="Times New Roman"/>
        <family val="1"/>
      </rPr>
      <t>, м</t>
    </r>
  </si>
  <si>
    <t>Количество тепловых камер (пунктов)</t>
  </si>
  <si>
    <t>Условный диаметр труб, Ду,мм</t>
  </si>
  <si>
    <t>Количество запорной арматуры на участке сети, шт.</t>
  </si>
  <si>
    <t>Способ прокладки (бесканальная, в  каналах, надземная)</t>
  </si>
  <si>
    <r>
      <t xml:space="preserve">Среднегодовые температуры воды в </t>
    </r>
    <r>
      <rPr>
        <i/>
        <vertAlign val="superscript"/>
        <sz val="10"/>
        <rFont val="Times New Roman"/>
        <family val="1"/>
      </rPr>
      <t>о</t>
    </r>
    <r>
      <rPr>
        <i/>
        <sz val="10"/>
        <rFont val="Times New Roman"/>
        <family val="1"/>
      </rPr>
      <t>С</t>
    </r>
  </si>
  <si>
    <r>
      <t>Объем воды в сетях, м</t>
    </r>
    <r>
      <rPr>
        <vertAlign val="superscript"/>
        <sz val="10"/>
        <rFont val="Times New Roman"/>
        <family val="1"/>
      </rPr>
      <t>3</t>
    </r>
  </si>
  <si>
    <t>Разность геодезических отметок, м</t>
  </si>
  <si>
    <t>Гидравлическое сопротивление сети, Рг=Рпод-Робр, м.вод.ст.</t>
  </si>
  <si>
    <t>подающей линии</t>
  </si>
  <si>
    <t>обратной линии</t>
  </si>
  <si>
    <t>Отопление</t>
  </si>
  <si>
    <t>Магистральная сеть</t>
  </si>
  <si>
    <t>на балансе</t>
  </si>
  <si>
    <t>надземная</t>
  </si>
  <si>
    <t>Внутриквартальная сеть</t>
  </si>
  <si>
    <t>подземная</t>
  </si>
  <si>
    <t>Итого</t>
  </si>
  <si>
    <t>Горячее водоснабжение</t>
  </si>
  <si>
    <t>ВСЕГО</t>
  </si>
  <si>
    <r>
      <t>Утвержденный график температурного режима в тепловой сети  t</t>
    </r>
    <r>
      <rPr>
        <b/>
        <vertAlign val="subscript"/>
        <sz val="12"/>
        <rFont val="Times New Roman"/>
        <family val="1"/>
      </rPr>
      <t>под</t>
    </r>
    <r>
      <rPr>
        <b/>
        <sz val="12"/>
        <rFont val="Times New Roman"/>
        <family val="1"/>
      </rPr>
      <t>/t</t>
    </r>
    <r>
      <rPr>
        <b/>
        <vertAlign val="subscript"/>
        <sz val="12"/>
        <rFont val="Times New Roman"/>
        <family val="1"/>
      </rPr>
      <t>обр</t>
    </r>
    <r>
      <rPr>
        <b/>
        <sz val="12"/>
        <rFont val="Times New Roman"/>
        <family val="1"/>
      </rPr>
      <t xml:space="preserve"> =     /      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С (приложить его копию к анкете и схему тепловых сетей ).</t>
    </r>
  </si>
  <si>
    <t>Руководитель ______________________/__Панасенко Ю.В._______________/  Телефон__8(8793)30-20-95_____________</t>
  </si>
  <si>
    <t>Исполнитель ______________________/__Звездин М.Ю._______________/  Телефон_____8(8793)30-20-95__________</t>
  </si>
  <si>
    <t>ЗАПОЛНЯЕТСЯ ПРИ НАЛИЧИИ ИНВЕСТИЦИОННОЙ ПРОГРАММЫ!!!</t>
  </si>
  <si>
    <t>(наименование орагнизации, реквизиты инвестиционной программы)</t>
  </si>
  <si>
    <t>№
п/п</t>
  </si>
  <si>
    <t>Наименование мероприятия</t>
  </si>
  <si>
    <t>срок начала строительства (реконструкции), год (годы)</t>
  </si>
  <si>
    <t xml:space="preserve"> срок ввода в эксплуатацию, год (годы)</t>
  </si>
  <si>
    <t>Стоимость начала строительства (реконструкции), тыс.руб
(без учета НДС)</t>
  </si>
  <si>
    <t>амортизация</t>
  </si>
  <si>
    <t>прибыль на капитальные вложения, подлежащая включению в состав НВВ</t>
  </si>
  <si>
    <t>заемные средства</t>
  </si>
  <si>
    <t>иное</t>
  </si>
  <si>
    <t>________________</t>
  </si>
  <si>
    <t>№ п/п</t>
  </si>
  <si>
    <t>Наименование показателя</t>
  </si>
  <si>
    <t>Единица измерения</t>
  </si>
  <si>
    <t>Предложение организации на 2018 год</t>
  </si>
  <si>
    <t>Всего</t>
  </si>
  <si>
    <t>производство</t>
  </si>
  <si>
    <t>передача</t>
  </si>
  <si>
    <t>Структура полезного отпуска тепловой энергии (мощности)</t>
  </si>
  <si>
    <t>Выработка тепловой энергии</t>
  </si>
  <si>
    <t>Гкал</t>
  </si>
  <si>
    <t>Технологические нужды котельной</t>
  </si>
  <si>
    <t>То же в %</t>
  </si>
  <si>
    <t>%</t>
  </si>
  <si>
    <t>Покупная тепловая энергия</t>
  </si>
  <si>
    <t>Отпуск в сеть</t>
  </si>
  <si>
    <t>Потери тепловой энергии</t>
  </si>
  <si>
    <t>Полезный отпуск, в том числе:</t>
  </si>
  <si>
    <t>6.1.</t>
  </si>
  <si>
    <t>население</t>
  </si>
  <si>
    <t>6.2.</t>
  </si>
  <si>
    <t>бюджетные потребители</t>
  </si>
  <si>
    <t>6.3.</t>
  </si>
  <si>
    <t>6.4.</t>
  </si>
  <si>
    <t>6.5.</t>
  </si>
  <si>
    <t>1.</t>
  </si>
  <si>
    <t>Операционные (подконтрольные) расходы (базовый уровень операционных расходов)</t>
  </si>
  <si>
    <t>ВСЕГО, в том числе</t>
  </si>
  <si>
    <t>тыс.руб.</t>
  </si>
  <si>
    <t>1.1.</t>
  </si>
  <si>
    <t>Расходы на сырье и материалы</t>
  </si>
  <si>
    <t>1.1.1.</t>
  </si>
  <si>
    <t>Расходы на химводоподготовку</t>
  </si>
  <si>
    <t>1.1.2.</t>
  </si>
  <si>
    <t>Прочие расходы</t>
  </si>
  <si>
    <t>1.2.</t>
  </si>
  <si>
    <t>Расходы на оплату работ и услуг производственного характера, выполняемых по договорам со сторонними организациями</t>
  </si>
  <si>
    <t>1.3.</t>
  </si>
  <si>
    <t>Расходы на оплату труда</t>
  </si>
  <si>
    <t>численность</t>
  </si>
  <si>
    <t>чел.</t>
  </si>
  <si>
    <t>месячный ФОТ одного человека</t>
  </si>
  <si>
    <t>руб./мес</t>
  </si>
  <si>
    <t>1.4.</t>
  </si>
  <si>
    <t>Арендная плата (непроизводственное имущество)</t>
  </si>
  <si>
    <t>1.5.</t>
  </si>
  <si>
    <t>Другие расходы, не относящиеся к неподконтрольным</t>
  </si>
  <si>
    <t>2.</t>
  </si>
  <si>
    <t>Неподконтрольные расходы</t>
  </si>
  <si>
    <t>2.1.</t>
  </si>
  <si>
    <t>Страховые взносы</t>
  </si>
  <si>
    <t>То же в % от ФОТ</t>
  </si>
  <si>
    <t>2.2.</t>
  </si>
  <si>
    <t>Амортизация основных средств и нематериальных активов</t>
  </si>
  <si>
    <t>2.3.</t>
  </si>
  <si>
    <t>Расходы на уплату налогов, сборов и других обязательных платежей</t>
  </si>
  <si>
    <t>2.4.</t>
  </si>
  <si>
    <t>Арендная плата в части имущества,используемого для осуществления регулируемой деятельности</t>
  </si>
  <si>
    <t>2.5.</t>
  </si>
  <si>
    <t>Расходы по сомнительным долгам</t>
  </si>
  <si>
    <t>2.6.</t>
  </si>
  <si>
    <t>Расходы на выплаты по договорам займа и кредитным договорам, включая проценты по ним (за исключением расходов на погашение и обслуживание заемных средств,привлекаемых для реализации инвестиционной программы)</t>
  </si>
  <si>
    <t>2.7.</t>
  </si>
  <si>
    <t>Выпадающие доходы</t>
  </si>
  <si>
    <t>2.8.</t>
  </si>
  <si>
    <t>Экономия средств</t>
  </si>
  <si>
    <t>3.</t>
  </si>
  <si>
    <t>Расходы на приобретение энергетических ресурсов, холодной воды (стоков), теплоносителя</t>
  </si>
  <si>
    <t>3.1.</t>
  </si>
  <si>
    <t>Затраты на услуги водоснабжения</t>
  </si>
  <si>
    <t>3.2.</t>
  </si>
  <si>
    <t>Затраты на услуги водоотведения</t>
  </si>
  <si>
    <t>3.3.</t>
  </si>
  <si>
    <t>Затраты на тепллоноситель</t>
  </si>
  <si>
    <t>3.4.</t>
  </si>
  <si>
    <t>3.5.</t>
  </si>
  <si>
    <t>Топливо на технологические нужды</t>
  </si>
  <si>
    <t>3.6.</t>
  </si>
  <si>
    <t>Электроэнергия на технологические нужды</t>
  </si>
  <si>
    <t>ИТОГО РАСХОДЫ</t>
  </si>
  <si>
    <t>4.</t>
  </si>
  <si>
    <t>Прибыль , в том числе:</t>
  </si>
  <si>
    <t>Нормативный уровень прибыли</t>
  </si>
  <si>
    <t>4.1.</t>
  </si>
  <si>
    <t>Величина нормативной прибыли</t>
  </si>
  <si>
    <t>4.1.1.</t>
  </si>
  <si>
    <t>Расходы на капитальные вложения (инвестиции)</t>
  </si>
  <si>
    <t>4.1.2.</t>
  </si>
  <si>
    <t>Расходы на погашение и обслуживание заемных средств, привлекаемых на реализацию мероприятий инвестиционной программы</t>
  </si>
  <si>
    <t>4.1.3.</t>
  </si>
  <si>
    <t>Экономически обоснованные расходы на выплаты, предусмотренные коллективными договорами</t>
  </si>
  <si>
    <t>4.2.</t>
  </si>
  <si>
    <t>Расчетная предпринимательская прибыль</t>
  </si>
  <si>
    <t>НВВ</t>
  </si>
  <si>
    <t>Средний тариф на тепловую энергию</t>
  </si>
  <si>
    <t>Среднеотпускной тариф</t>
  </si>
  <si>
    <t>руб./Гкал</t>
  </si>
  <si>
    <t>Руководитель организации</t>
  </si>
  <si>
    <t>(Ф.И.О.)</t>
  </si>
  <si>
    <t>ПЛАН полезного отпуска тепловой энергии, отпускаемой населению Ставропольского края на 2018 год</t>
  </si>
  <si>
    <t>(Гкал)</t>
  </si>
  <si>
    <t>наименование теплоснабжающей организации</t>
  </si>
  <si>
    <t>виды теплоносителя, группы потребителей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</si>
  <si>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</si>
  <si>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</si>
  <si>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</si>
  <si>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</si>
  <si>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</si>
  <si>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</si>
  <si>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</si>
  <si>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</si>
  <si>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</si>
  <si>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</si>
  <si>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</si>
  <si>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</si>
  <si>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2018 год</t>
  </si>
  <si>
    <t>1-е полуг</t>
  </si>
  <si>
    <t>2-е полуг</t>
  </si>
  <si>
    <t>город-курорт Пятигорск</t>
  </si>
  <si>
    <t>Население, оплачивающие производство тепловой энергии (получающие тепловую энергию на коллекторах производителей)</t>
  </si>
  <si>
    <t>Тепловая энергия на отопление</t>
  </si>
  <si>
    <t>горячая вода</t>
  </si>
  <si>
    <t>Тепловая энергия на подогрев исходной холодной воды (нецентрализованное горячее водоснабжение)</t>
  </si>
  <si>
    <t>Тепловая энергия для целей централизованного горячего водоснабжения</t>
  </si>
  <si>
    <t>ИТОГО на коллекторах</t>
  </si>
  <si>
    <t xml:space="preserve">Население, оплачивающие производство и передачу тепловой энергии </t>
  </si>
  <si>
    <t>ИТОГО из тепловых сетей</t>
  </si>
  <si>
    <t>ВСЕГО полезный отпуск для населения Ставропольского края</t>
  </si>
  <si>
    <t>подпись</t>
  </si>
  <si>
    <t>расшифровка подписи</t>
  </si>
  <si>
    <t>Исполнитель</t>
  </si>
  <si>
    <t>Звездин М.Ю. 8(8793)30-20-95</t>
  </si>
  <si>
    <t>расшифровка подписи, номер телефона</t>
  </si>
  <si>
    <t>ПЛАН полезного отпуска тепловой энергии, отпускаемой потребителям на 2018 год</t>
  </si>
  <si>
    <t>потребители, оплачивающие производство тепловой энергии (получающие тепловую энергию на коллекторах производителей)</t>
  </si>
  <si>
    <t>пар 1,2-2,5 кгс/см2</t>
  </si>
  <si>
    <t>прочие потребители</t>
  </si>
  <si>
    <t>пар 2,5-7,0 кгс/см2</t>
  </si>
  <si>
    <t>пар 7,0-13,0 кгс/см2</t>
  </si>
  <si>
    <t>ОПП</t>
  </si>
  <si>
    <t>пар свыше 13 кгс/см2</t>
  </si>
  <si>
    <t>острый и редуцированный пар</t>
  </si>
  <si>
    <t>оптовые перепродавцы (ОПП)</t>
  </si>
  <si>
    <t>Итого на коллекторах</t>
  </si>
  <si>
    <t xml:space="preserve">потребители, оплачивающие производство и передачу тепловой энергии </t>
  </si>
  <si>
    <t>Итого из тепловых сетей</t>
  </si>
  <si>
    <t xml:space="preserve">ВСЕГО полезный отпуск тепловой энергии </t>
  </si>
  <si>
    <t>в том числе сторонним потребителям</t>
  </si>
  <si>
    <t>Потери в тепловых сетях</t>
  </si>
  <si>
    <t>то же, в % к отпуску в сеть</t>
  </si>
  <si>
    <t>Отпуск тепловой энергии в сеть</t>
  </si>
  <si>
    <t>Покупная тепловая энергия, всего</t>
  </si>
  <si>
    <t>Отпуск тепловой энергии собственного производства 
(на коллекторах)</t>
  </si>
  <si>
    <t>Технологические нужды котельных</t>
  </si>
  <si>
    <t>то же, в % к выработке</t>
  </si>
  <si>
    <r>
      <t xml:space="preserve">Расшифрованные помесячно в данной таблице показатели полезного отпуска тепловой энергии и теплового баланса должны </t>
    </r>
    <r>
      <rPr>
        <b/>
        <sz val="10"/>
        <color indexed="10"/>
        <rFont val="Times New Roman"/>
        <family val="1"/>
      </rPr>
      <t>соответствовать</t>
    </r>
    <r>
      <rPr>
        <sz val="10"/>
        <color indexed="10"/>
        <rFont val="Times New Roman"/>
        <family val="1"/>
      </rPr>
      <t xml:space="preserve"> отражённым в сводных листах шаблона.</t>
    </r>
  </si>
  <si>
    <t>Фактические показатели</t>
  </si>
  <si>
    <t>Установлено 2017 год</t>
  </si>
  <si>
    <t>________________________________</t>
  </si>
  <si>
    <t>(Ф,И.О.)</t>
  </si>
  <si>
    <t>Операционные (подконтрольные) расходы</t>
  </si>
  <si>
    <t>п/п</t>
  </si>
  <si>
    <t>Наименование</t>
  </si>
  <si>
    <t>Базовый уровень операционных расходов (долгосрочный параметр регулирования, утвержденнный постановлением РТК Ставропольского края)</t>
  </si>
  <si>
    <t>Производство</t>
  </si>
  <si>
    <t>Передача</t>
  </si>
  <si>
    <t>Операционные (подконтрольные)  расходы ВСЕГО Индексация по 760-э</t>
  </si>
  <si>
    <t>Индекс потребительских цен</t>
  </si>
  <si>
    <t>Индекс эффективности ОР ( от 1 до 5)</t>
  </si>
  <si>
    <t>Индекс изменения активов</t>
  </si>
  <si>
    <t>Неподконтрольны расходы</t>
  </si>
  <si>
    <t>5.</t>
  </si>
  <si>
    <t>6.</t>
  </si>
  <si>
    <t>Обязательное страхование</t>
  </si>
  <si>
    <t>Плата за предельно-допустимые выбросы</t>
  </si>
  <si>
    <t>Транспортный налог</t>
  </si>
  <si>
    <t>Земельный налог</t>
  </si>
  <si>
    <t>Налог на прибыль</t>
  </si>
  <si>
    <t>6.6.</t>
  </si>
  <si>
    <t>Налог на имущество</t>
  </si>
  <si>
    <t>6.7.</t>
  </si>
  <si>
    <t xml:space="preserve">Другие налоги и сборы </t>
  </si>
  <si>
    <t xml:space="preserve">                       </t>
  </si>
  <si>
    <t>______________________________</t>
  </si>
  <si>
    <t>Объем</t>
  </si>
  <si>
    <t>Тариф</t>
  </si>
  <si>
    <t>цена топлива</t>
  </si>
  <si>
    <t>руб/тнт</t>
  </si>
  <si>
    <t>расход  натурального топлива</t>
  </si>
  <si>
    <t>тнт</t>
  </si>
  <si>
    <t>переводной коэффициент</t>
  </si>
  <si>
    <t>расход условного топлива</t>
  </si>
  <si>
    <t>тут</t>
  </si>
  <si>
    <t>удельный расход условного топлива</t>
  </si>
  <si>
    <t>кг.у.т./Гкал</t>
  </si>
  <si>
    <t>тариф на электроэнергию</t>
  </si>
  <si>
    <t>руб./кВтч</t>
  </si>
  <si>
    <t>расход электроэнергии</t>
  </si>
  <si>
    <t>тыс.кВтч</t>
  </si>
  <si>
    <t>удельный расход электроэнергии</t>
  </si>
  <si>
    <t>кВтч/Гкал</t>
  </si>
  <si>
    <t>объём воды</t>
  </si>
  <si>
    <t>м3</t>
  </si>
  <si>
    <t>тариф на водоснабжение</t>
  </si>
  <si>
    <t>руб./м3</t>
  </si>
  <si>
    <t>объём стоков</t>
  </si>
  <si>
    <t>тариф на водоотведение</t>
  </si>
  <si>
    <t>Затраты на теплоноситель</t>
  </si>
  <si>
    <t>тариф на теплоноситель</t>
  </si>
  <si>
    <t>В случае приобретения ЭР у разных поставщиков плановые объемы и тарифы указываются отдельно!!!!</t>
  </si>
  <si>
    <t>Расчет расхода топлива по котельным на 2018 год</t>
  </si>
  <si>
    <t xml:space="preserve">1-е полугодие </t>
  </si>
  <si>
    <t xml:space="preserve">2-е полугодие </t>
  </si>
  <si>
    <t>всего за 2018 год</t>
  </si>
  <si>
    <t>Отпуск теплоэнергии на коллекторах, Гкал</t>
  </si>
  <si>
    <t>Удельный расход условного топлива на выработку, кг.у.т./Гкал</t>
  </si>
  <si>
    <t>Расход условного топлива, тут</t>
  </si>
  <si>
    <t>Всего по ЭСО (ПЭ), в том числе</t>
  </si>
  <si>
    <t>Котельная 1</t>
  </si>
  <si>
    <t>Котельная 2</t>
  </si>
  <si>
    <t>Котельная 3</t>
  </si>
  <si>
    <t>Котельная 4</t>
  </si>
  <si>
    <t>Котельная 5</t>
  </si>
  <si>
    <t>Котельная 6</t>
  </si>
  <si>
    <t>Котельная 7</t>
  </si>
  <si>
    <t>Котельная 8</t>
  </si>
  <si>
    <t>Котельная 9</t>
  </si>
  <si>
    <t>Котельная 10</t>
  </si>
  <si>
    <t>Котельная 11</t>
  </si>
  <si>
    <t>Котельная 12</t>
  </si>
  <si>
    <t>Котельная 13</t>
  </si>
  <si>
    <t>Котельная 14</t>
  </si>
  <si>
    <t>Котельная 15</t>
  </si>
  <si>
    <t>Котельная 16</t>
  </si>
  <si>
    <t>Котельная 17</t>
  </si>
  <si>
    <t>Котельная 18</t>
  </si>
  <si>
    <t>Котельная 19</t>
  </si>
  <si>
    <t>Расчёт расходов на газ и средней цены газа на 2018 год</t>
  </si>
  <si>
    <t xml:space="preserve">Предложение организации </t>
  </si>
  <si>
    <t>1-е полугодие</t>
  </si>
  <si>
    <t>2-е полугодие</t>
  </si>
  <si>
    <t>Стоимость ГАЗА на технологические нужды</t>
  </si>
  <si>
    <t>Объем газа</t>
  </si>
  <si>
    <r>
      <t>тыс.м</t>
    </r>
    <r>
      <rPr>
        <vertAlign val="superscript"/>
        <sz val="12"/>
        <rFont val="Times New Roman"/>
        <family val="1"/>
      </rPr>
      <t>3</t>
    </r>
  </si>
  <si>
    <t>Средняя цена газа</t>
  </si>
  <si>
    <r>
      <t>руб/тыс.м</t>
    </r>
    <r>
      <rPr>
        <vertAlign val="superscript"/>
        <sz val="12"/>
        <rFont val="Times New Roman"/>
        <family val="1"/>
      </rPr>
      <t>3</t>
    </r>
  </si>
  <si>
    <t>в том числе</t>
  </si>
  <si>
    <t>3.1</t>
  </si>
  <si>
    <t>Оптовая цена газа</t>
  </si>
  <si>
    <r>
      <t>руб/тыс.м</t>
    </r>
    <r>
      <rPr>
        <b/>
        <vertAlign val="superscript"/>
        <sz val="12"/>
        <rFont val="Times New Roman"/>
        <family val="1"/>
      </rPr>
      <t>3</t>
    </r>
  </si>
  <si>
    <r>
      <t>оптовая цена на газ калорийностью 7900 ккал/м</t>
    </r>
    <r>
      <rPr>
        <vertAlign val="superscript"/>
        <sz val="12"/>
        <rFont val="Times New Roman CYR"/>
        <family val="1"/>
      </rPr>
      <t>3</t>
    </r>
  </si>
  <si>
    <t>х</t>
  </si>
  <si>
    <t>калорийность газа</t>
  </si>
  <si>
    <t>3.2</t>
  </si>
  <si>
    <t xml:space="preserve">Стоимость транспортировки газа </t>
  </si>
  <si>
    <t>специальная надбавка к тарифам ОАО "Ставрополькрайгаз"</t>
  </si>
  <si>
    <t>тарифы на услуги по транспортировке газа  ОАО "Газпром газораспределение Ставрополь":</t>
  </si>
  <si>
    <r>
      <t>3-я группа (от 10 до 100 млн.м</t>
    </r>
    <r>
      <rPr>
        <vertAlign val="superscript"/>
        <sz val="12"/>
        <rFont val="Times New Roman CYR"/>
        <family val="1"/>
      </rPr>
      <t>3</t>
    </r>
    <r>
      <rPr>
        <sz val="12"/>
        <rFont val="Times New Roman CYR"/>
        <family val="1"/>
      </rPr>
      <t>)</t>
    </r>
  </si>
  <si>
    <t>3-я группа (перешедшие из группы свыше 100)</t>
  </si>
  <si>
    <r>
      <t>4-я группа (от 1 до 10 млн.м</t>
    </r>
    <r>
      <rPr>
        <vertAlign val="superscript"/>
        <sz val="12"/>
        <rFont val="Times New Roman CYR"/>
        <family val="1"/>
      </rPr>
      <t>3</t>
    </r>
    <r>
      <rPr>
        <sz val="12"/>
        <rFont val="Times New Roman CYR"/>
        <family val="1"/>
      </rPr>
      <t>)</t>
    </r>
  </si>
  <si>
    <t>4-я группа (перешедшие из группы свыше 100)</t>
  </si>
  <si>
    <t>4-я группа (перешедшие из группы от 10 до 100)</t>
  </si>
  <si>
    <r>
      <t>5-я группа (от 0,1 до 1 млн.м</t>
    </r>
    <r>
      <rPr>
        <vertAlign val="superscript"/>
        <sz val="12"/>
        <rFont val="Times New Roman CYR"/>
        <family val="1"/>
      </rPr>
      <t>3</t>
    </r>
    <r>
      <rPr>
        <sz val="12"/>
        <rFont val="Times New Roman CYR"/>
        <family val="1"/>
      </rPr>
      <t>)</t>
    </r>
  </si>
  <si>
    <t>5-я группа (перешедшие из группы свыше 100)</t>
  </si>
  <si>
    <t>5-я группа (перешедшие из группы от 10 до 100)</t>
  </si>
  <si>
    <r>
      <t>6-я группа (от 0,01 до 0,1 млн.м</t>
    </r>
    <r>
      <rPr>
        <vertAlign val="superscript"/>
        <sz val="12"/>
        <rFont val="Times New Roman CYR"/>
        <family val="1"/>
      </rPr>
      <t>3</t>
    </r>
    <r>
      <rPr>
        <sz val="12"/>
        <rFont val="Times New Roman CYR"/>
        <family val="1"/>
      </rPr>
      <t>)</t>
    </r>
  </si>
  <si>
    <t>6-я группа (перешедшие из группы свыше 100)</t>
  </si>
  <si>
    <t>6-я группа (перешедшие из группы от 10 до 100)</t>
  </si>
  <si>
    <r>
      <t>7-я группа (менее 0,01 млн.м</t>
    </r>
    <r>
      <rPr>
        <vertAlign val="superscript"/>
        <sz val="12"/>
        <rFont val="Times New Roman CYR"/>
        <family val="1"/>
      </rPr>
      <t>3</t>
    </r>
    <r>
      <rPr>
        <sz val="12"/>
        <rFont val="Times New Roman CYR"/>
        <family val="1"/>
      </rPr>
      <t>)</t>
    </r>
  </si>
  <si>
    <t>7-я группа (перешедшие из группы свыше 100)</t>
  </si>
  <si>
    <t>7-я группа (перешедшие из группы от 10 до 100)</t>
  </si>
  <si>
    <t>3.3</t>
  </si>
  <si>
    <t xml:space="preserve">Плата за снабженческо сбытовые услуги </t>
  </si>
  <si>
    <t>ПССУ 3-я группа</t>
  </si>
  <si>
    <t>ПССУ 4-я группа</t>
  </si>
  <si>
    <t>ПССУ 5-я группа</t>
  </si>
  <si>
    <t>ПССУ 6-я группа</t>
  </si>
  <si>
    <t>ПССУ 7-я группа</t>
  </si>
  <si>
    <t>3.4</t>
  </si>
  <si>
    <t>Объёмы газа по группам потребителей</t>
  </si>
  <si>
    <t>Результат хозяйственной деятельности организации, подлежащий учету при тарифном регулировании (недополученный доход, экономия средств)</t>
  </si>
  <si>
    <t>Результат хозяйственной деятельности организации  до перехода на долгосрочное регулирование, ранее не учтенный при тарифном регулировании</t>
  </si>
  <si>
    <t>Результат хозяйственной деятельности организации по итогам первого года долгосрочного периода (2016 год)</t>
  </si>
  <si>
    <t>Предложения организации на 2018 год</t>
  </si>
  <si>
    <t>ИТОГО Результат</t>
  </si>
  <si>
    <t>Недополученный по независящим причинам доход</t>
  </si>
  <si>
    <t>Избыток средств, полученный в предыдущем периоде регулирования</t>
  </si>
  <si>
    <t xml:space="preserve">Руководитель организации </t>
  </si>
  <si>
    <t>__________________</t>
  </si>
  <si>
    <t>Прибыль</t>
  </si>
  <si>
    <t>____________________</t>
  </si>
  <si>
    <t>(Ф.И,О.)</t>
  </si>
</sst>
</file>

<file path=xl/styles.xml><?xml version="1.0" encoding="utf-8"?>
<styleSheet xmlns="http://schemas.openxmlformats.org/spreadsheetml/2006/main">
  <numFmts count="16">
    <numFmt numFmtId="164" formatCode="GENERAL"/>
    <numFmt numFmtId="165" formatCode="@"/>
    <numFmt numFmtId="166" formatCode="0%"/>
    <numFmt numFmtId="167" formatCode="_-* #,##0\ _F_-;\-* #,##0\ _F_-;_-* &quot;- &quot;_F_-;_-@_-"/>
    <numFmt numFmtId="168" formatCode="_-* #,##0.00\ _F_-;\-* #,##0.00\ _F_-;_-* \-??\ _F_-;_-@_-"/>
    <numFmt numFmtId="169" formatCode="_-* #,##0.00_р_._-;\-* #,##0.00_р_._-;_-* \-??_р_._-;_-@_-"/>
    <numFmt numFmtId="170" formatCode="_-* #,##0_р_._-;\-* #,##0_р_._-;_-* \-_р_._-;_-@_-"/>
    <numFmt numFmtId="171" formatCode="#,##0.00"/>
    <numFmt numFmtId="172" formatCode="DD/MM/YYYY"/>
    <numFmt numFmtId="173" formatCode="0.00"/>
    <numFmt numFmtId="174" formatCode="0.00%"/>
    <numFmt numFmtId="175" formatCode="0.0"/>
    <numFmt numFmtId="176" formatCode="0.000%"/>
    <numFmt numFmtId="177" formatCode="0.000"/>
    <numFmt numFmtId="178" formatCode="#,##0.000"/>
    <numFmt numFmtId="179" formatCode="#,##0.00_ ;\-#,##0.00\ "/>
  </numFmts>
  <fonts count="115">
    <font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10"/>
      <color indexed="12"/>
      <name val="Times New Roman Cyr"/>
      <family val="1"/>
    </font>
    <font>
      <u val="single"/>
      <sz val="12"/>
      <color indexed="12"/>
      <name val="Arial CYR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name val="Tahoma"/>
      <family val="2"/>
    </font>
    <font>
      <sz val="10"/>
      <name val="Times New Roman CYR"/>
      <family val="1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Times New Roman Cyr"/>
      <family val="1"/>
    </font>
    <font>
      <sz val="12"/>
      <name val="Arial Cyr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u val="single"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2"/>
      <color indexed="8"/>
      <name val="Times New Roman Cyr"/>
      <family val="1"/>
    </font>
    <font>
      <b/>
      <i/>
      <sz val="12"/>
      <color indexed="8"/>
      <name val="Times New Roman CYR"/>
      <family val="1"/>
    </font>
    <font>
      <u val="single"/>
      <sz val="12"/>
      <color indexed="8"/>
      <name val="Times New Roman CYR"/>
      <family val="1"/>
    </font>
    <font>
      <b/>
      <sz val="14"/>
      <color indexed="8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3"/>
      <name val="Times New Roman"/>
      <family val="1"/>
    </font>
    <font>
      <sz val="12"/>
      <color indexed="9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color indexed="8"/>
      <name val="Tahoma"/>
      <family val="2"/>
    </font>
    <font>
      <b/>
      <i/>
      <sz val="14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bscript"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0"/>
      <color indexed="10"/>
      <name val="Times New Roman"/>
      <family val="1"/>
    </font>
    <font>
      <sz val="7"/>
      <name val="Times New Roman"/>
      <family val="1"/>
    </font>
    <font>
      <sz val="11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0"/>
      <color indexed="10"/>
      <name val="Arial"/>
      <family val="2"/>
    </font>
    <font>
      <b/>
      <i/>
      <sz val="11"/>
      <color indexed="10"/>
      <name val="Arial"/>
      <family val="2"/>
    </font>
    <font>
      <b/>
      <sz val="11"/>
      <color indexed="10"/>
      <name val="Arial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4"/>
      <color indexed="9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</font>
    <font>
      <b/>
      <sz val="12"/>
      <name val="Arial"/>
      <family val="2"/>
    </font>
    <font>
      <b/>
      <i/>
      <sz val="14"/>
      <color indexed="10"/>
      <name val="Arial"/>
      <family val="2"/>
    </font>
    <font>
      <b/>
      <sz val="14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sz val="8"/>
      <name val="Arial Cyr"/>
      <family val="2"/>
    </font>
    <font>
      <b/>
      <sz val="11"/>
      <name val="Times New Roman Cyr"/>
      <family val="1"/>
    </font>
    <font>
      <b/>
      <sz val="12"/>
      <color indexed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vertAlign val="superscript"/>
      <sz val="12"/>
      <name val="Times New Roman"/>
      <family val="1"/>
    </font>
    <font>
      <sz val="14"/>
      <name val="Times New Roman CYR"/>
      <family val="1"/>
    </font>
    <font>
      <vertAlign val="superscript"/>
      <sz val="12"/>
      <name val="Times New Roman CYR"/>
      <family val="1"/>
    </font>
    <font>
      <i/>
      <sz val="12"/>
      <name val="Times New Roman CYR"/>
      <family val="1"/>
    </font>
    <font>
      <sz val="14"/>
      <color indexed="8"/>
      <name val="Times New Roman CYR"/>
      <family val="1"/>
    </font>
    <font>
      <sz val="12"/>
      <color indexed="10"/>
      <name val="Times New Roman CYR"/>
      <family val="1"/>
    </font>
    <font>
      <i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1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10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4" fontId="37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12" fillId="21" borderId="7" applyNumberFormat="0" applyAlignment="0" applyProtection="0"/>
    <xf numFmtId="164" fontId="13" fillId="0" borderId="0" applyNumberFormat="0" applyFill="0" applyBorder="0" applyAlignment="0" applyProtection="0"/>
    <xf numFmtId="164" fontId="14" fillId="22" borderId="0" applyNumberFormat="0" applyBorder="0" applyAlignment="0" applyProtection="0"/>
    <xf numFmtId="165" fontId="15" fillId="0" borderId="0" applyBorder="0">
      <alignment vertical="top"/>
      <protection/>
    </xf>
    <xf numFmtId="164" fontId="16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8" fillId="0" borderId="0">
      <alignment/>
      <protection/>
    </xf>
    <xf numFmtId="164" fontId="19" fillId="0" borderId="0">
      <alignment/>
      <protection/>
    </xf>
    <xf numFmtId="164" fontId="18" fillId="0" borderId="0">
      <alignment/>
      <protection/>
    </xf>
    <xf numFmtId="164" fontId="0" fillId="0" borderId="0">
      <alignment/>
      <protection/>
    </xf>
    <xf numFmtId="164" fontId="16" fillId="0" borderId="0">
      <alignment/>
      <protection/>
    </xf>
    <xf numFmtId="164" fontId="20" fillId="0" borderId="0">
      <alignment/>
      <protection/>
    </xf>
    <xf numFmtId="164" fontId="19" fillId="0" borderId="0">
      <alignment/>
      <protection/>
    </xf>
    <xf numFmtId="164" fontId="21" fillId="0" borderId="0">
      <alignment/>
      <protection/>
    </xf>
    <xf numFmtId="164" fontId="1" fillId="0" borderId="0">
      <alignment/>
      <protection/>
    </xf>
    <xf numFmtId="164" fontId="19" fillId="0" borderId="0">
      <alignment/>
      <protection/>
    </xf>
    <xf numFmtId="164" fontId="21" fillId="0" borderId="0">
      <alignment/>
      <protection/>
    </xf>
    <xf numFmtId="164" fontId="19" fillId="0" borderId="0">
      <alignment/>
      <protection/>
    </xf>
    <xf numFmtId="164" fontId="22" fillId="3" borderId="0" applyNumberFormat="0" applyBorder="0" applyAlignment="0" applyProtection="0"/>
    <xf numFmtId="164" fontId="23" fillId="0" borderId="0" applyNumberFormat="0" applyFill="0" applyBorder="0" applyAlignment="0" applyProtection="0"/>
    <xf numFmtId="164" fontId="0" fillId="23" borderId="8" applyNumberFormat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4" fontId="24" fillId="0" borderId="9" applyNumberFormat="0" applyFill="0" applyAlignment="0" applyProtection="0"/>
    <xf numFmtId="164" fontId="25" fillId="0" borderId="0" applyNumberFormat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4" fontId="26" fillId="4" borderId="0" applyNumberFormat="0" applyBorder="0" applyAlignment="0" applyProtection="0"/>
    <xf numFmtId="164" fontId="18" fillId="0" borderId="0">
      <alignment/>
      <protection/>
    </xf>
  </cellStyleXfs>
  <cellXfs count="997">
    <xf numFmtId="164" fontId="0" fillId="0" borderId="0" xfId="0" applyAlignment="1">
      <alignment/>
    </xf>
    <xf numFmtId="164" fontId="16" fillId="0" borderId="0" xfId="59">
      <alignment/>
      <protection/>
    </xf>
    <xf numFmtId="164" fontId="33" fillId="0" borderId="0" xfId="71" applyFont="1" applyProtection="1">
      <alignment/>
      <protection/>
    </xf>
    <xf numFmtId="164" fontId="34" fillId="4" borderId="10" xfId="71" applyFont="1" applyFill="1" applyBorder="1" applyAlignment="1" applyProtection="1">
      <alignment horizontal="center" vertical="top" wrapText="1"/>
      <protection/>
    </xf>
    <xf numFmtId="164" fontId="33" fillId="20" borderId="0" xfId="71" applyFont="1" applyFill="1" applyProtection="1">
      <alignment/>
      <protection/>
    </xf>
    <xf numFmtId="164" fontId="35" fillId="4" borderId="11" xfId="71" applyFont="1" applyFill="1" applyBorder="1" applyAlignment="1" applyProtection="1">
      <alignment horizontal="left"/>
      <protection/>
    </xf>
    <xf numFmtId="164" fontId="33" fillId="0" borderId="12" xfId="71" applyFont="1" applyBorder="1" applyAlignment="1" applyProtection="1">
      <alignment horizontal="center"/>
      <protection locked="0"/>
    </xf>
    <xf numFmtId="164" fontId="33" fillId="4" borderId="13" xfId="71" applyFont="1" applyFill="1" applyBorder="1" applyAlignment="1" applyProtection="1">
      <alignment horizontal="left" indent="3"/>
      <protection/>
    </xf>
    <xf numFmtId="164" fontId="33" fillId="0" borderId="14" xfId="71" applyFont="1" applyFill="1" applyBorder="1" applyAlignment="1" applyProtection="1">
      <alignment horizontal="center"/>
      <protection locked="0"/>
    </xf>
    <xf numFmtId="164" fontId="33" fillId="0" borderId="15" xfId="71" applyFont="1" applyFill="1" applyBorder="1" applyAlignment="1" applyProtection="1">
      <alignment horizontal="center"/>
      <protection locked="0"/>
    </xf>
    <xf numFmtId="164" fontId="33" fillId="0" borderId="16" xfId="71" applyFont="1" applyBorder="1" applyAlignment="1" applyProtection="1">
      <alignment horizontal="center"/>
      <protection locked="0"/>
    </xf>
    <xf numFmtId="164" fontId="35" fillId="4" borderId="13" xfId="71" applyFont="1" applyFill="1" applyBorder="1" applyAlignment="1" applyProtection="1">
      <alignment horizontal="left"/>
      <protection/>
    </xf>
    <xf numFmtId="164" fontId="35" fillId="4" borderId="13" xfId="71" applyFont="1" applyFill="1" applyBorder="1" applyProtection="1">
      <alignment/>
      <protection/>
    </xf>
    <xf numFmtId="164" fontId="35" fillId="4" borderId="13" xfId="71" applyFont="1" applyFill="1" applyBorder="1" applyAlignment="1" applyProtection="1">
      <alignment wrapText="1"/>
      <protection/>
    </xf>
    <xf numFmtId="164" fontId="37" fillId="0" borderId="15" xfId="20" applyNumberFormat="1" applyFont="1" applyFill="1" applyBorder="1" applyAlignment="1" applyProtection="1">
      <alignment horizontal="center"/>
      <protection locked="0"/>
    </xf>
    <xf numFmtId="164" fontId="35" fillId="4" borderId="13" xfId="71" applyFont="1" applyFill="1" applyBorder="1" applyAlignment="1" applyProtection="1">
      <alignment horizontal="left" wrapText="1"/>
      <protection/>
    </xf>
    <xf numFmtId="164" fontId="33" fillId="0" borderId="15" xfId="71" applyFont="1" applyFill="1" applyBorder="1" applyAlignment="1" applyProtection="1">
      <alignment horizontal="center" wrapText="1"/>
      <protection locked="0"/>
    </xf>
    <xf numFmtId="164" fontId="38" fillId="4" borderId="11" xfId="71" applyFont="1" applyFill="1" applyBorder="1" applyAlignment="1" applyProtection="1">
      <alignment horizontal="left" vertical="top"/>
      <protection/>
    </xf>
    <xf numFmtId="164" fontId="38" fillId="4" borderId="0" xfId="71" applyFont="1" applyFill="1" applyBorder="1" applyAlignment="1" applyProtection="1">
      <alignment horizontal="left" vertical="top"/>
      <protection/>
    </xf>
    <xf numFmtId="164" fontId="38" fillId="4" borderId="17" xfId="71" applyFont="1" applyFill="1" applyBorder="1" applyAlignment="1" applyProtection="1">
      <alignment horizontal="left" vertical="top"/>
      <protection/>
    </xf>
    <xf numFmtId="164" fontId="33" fillId="4" borderId="13" xfId="71" applyFont="1" applyFill="1" applyBorder="1" applyProtection="1">
      <alignment/>
      <protection/>
    </xf>
    <xf numFmtId="165" fontId="33" fillId="0" borderId="15" xfId="71" applyNumberFormat="1" applyFont="1" applyBorder="1" applyAlignment="1" applyProtection="1">
      <alignment horizontal="center"/>
      <protection locked="0"/>
    </xf>
    <xf numFmtId="164" fontId="35" fillId="4" borderId="11" xfId="71" applyFont="1" applyFill="1" applyBorder="1" applyAlignment="1" applyProtection="1">
      <alignment horizontal="center" wrapText="1"/>
      <protection/>
    </xf>
    <xf numFmtId="164" fontId="33" fillId="4" borderId="0" xfId="71" applyFont="1" applyFill="1" applyBorder="1" applyAlignment="1" applyProtection="1">
      <alignment horizontal="center" wrapText="1"/>
      <protection/>
    </xf>
    <xf numFmtId="164" fontId="33" fillId="4" borderId="17" xfId="71" applyFont="1" applyFill="1" applyBorder="1" applyAlignment="1" applyProtection="1">
      <alignment horizontal="center" wrapText="1"/>
      <protection/>
    </xf>
    <xf numFmtId="164" fontId="33" fillId="4" borderId="13" xfId="71" applyFont="1" applyFill="1" applyBorder="1" applyAlignment="1" applyProtection="1">
      <alignment/>
      <protection/>
    </xf>
    <xf numFmtId="171" fontId="38" fillId="4" borderId="18" xfId="71" applyNumberFormat="1" applyFont="1" applyFill="1" applyBorder="1" applyAlignment="1" applyProtection="1">
      <alignment horizontal="center"/>
      <protection/>
    </xf>
    <xf numFmtId="171" fontId="38" fillId="4" borderId="19" xfId="71" applyNumberFormat="1" applyFont="1" applyFill="1" applyBorder="1" applyAlignment="1" applyProtection="1">
      <alignment horizontal="center"/>
      <protection/>
    </xf>
    <xf numFmtId="171" fontId="39" fillId="4" borderId="20" xfId="71" applyNumberFormat="1" applyFont="1" applyFill="1" applyBorder="1" applyAlignment="1" applyProtection="1">
      <alignment horizontal="left"/>
      <protection/>
    </xf>
    <xf numFmtId="171" fontId="38" fillId="4" borderId="21" xfId="71" applyNumberFormat="1" applyFont="1" applyFill="1" applyBorder="1" applyAlignment="1" applyProtection="1">
      <alignment horizontal="center"/>
      <protection/>
    </xf>
    <xf numFmtId="171" fontId="38" fillId="0" borderId="22" xfId="71" applyNumberFormat="1" applyFont="1" applyBorder="1" applyAlignment="1" applyProtection="1">
      <alignment horizontal="center"/>
      <protection locked="0"/>
    </xf>
    <xf numFmtId="171" fontId="39" fillId="0" borderId="23" xfId="71" applyNumberFormat="1" applyFont="1" applyFill="1" applyBorder="1" applyProtection="1">
      <alignment/>
      <protection locked="0"/>
    </xf>
    <xf numFmtId="171" fontId="38" fillId="4" borderId="24" xfId="71" applyNumberFormat="1" applyFont="1" applyFill="1" applyBorder="1" applyAlignment="1" applyProtection="1">
      <alignment horizontal="center"/>
      <protection/>
    </xf>
    <xf numFmtId="171" fontId="38" fillId="0" borderId="25" xfId="71" applyNumberFormat="1" applyFont="1" applyBorder="1" applyAlignment="1" applyProtection="1">
      <alignment horizontal="center"/>
      <protection locked="0"/>
    </xf>
    <xf numFmtId="171" fontId="39" fillId="0" borderId="26" xfId="71" applyNumberFormat="1" applyFont="1" applyFill="1" applyBorder="1" applyProtection="1">
      <alignment/>
      <protection locked="0"/>
    </xf>
    <xf numFmtId="164" fontId="38" fillId="4" borderId="0" xfId="71" applyFont="1" applyFill="1" applyBorder="1" applyAlignment="1" applyProtection="1">
      <alignment horizontal="center"/>
      <protection/>
    </xf>
    <xf numFmtId="172" fontId="38" fillId="4" borderId="0" xfId="71" applyNumberFormat="1" applyFont="1" applyFill="1" applyBorder="1" applyAlignment="1" applyProtection="1">
      <alignment horizontal="center"/>
      <protection/>
    </xf>
    <xf numFmtId="164" fontId="39" fillId="4" borderId="17" xfId="71" applyFont="1" applyFill="1" applyBorder="1" applyProtection="1">
      <alignment/>
      <protection/>
    </xf>
    <xf numFmtId="164" fontId="38" fillId="0" borderId="27" xfId="71" applyFont="1" applyFill="1" applyBorder="1" applyAlignment="1" applyProtection="1">
      <alignment horizontal="center"/>
      <protection locked="0"/>
    </xf>
    <xf numFmtId="164" fontId="33" fillId="4" borderId="0" xfId="71" applyFont="1" applyFill="1" applyBorder="1" applyAlignment="1" applyProtection="1">
      <alignment horizontal="center"/>
      <protection/>
    </xf>
    <xf numFmtId="172" fontId="33" fillId="4" borderId="0" xfId="71" applyNumberFormat="1" applyFont="1" applyFill="1" applyBorder="1" applyAlignment="1" applyProtection="1">
      <alignment horizontal="center"/>
      <protection/>
    </xf>
    <xf numFmtId="164" fontId="33" fillId="4" borderId="17" xfId="71" applyFont="1" applyFill="1" applyBorder="1" applyProtection="1">
      <alignment/>
      <protection/>
    </xf>
    <xf numFmtId="164" fontId="38" fillId="4" borderId="0" xfId="71" applyFont="1" applyFill="1" applyBorder="1" applyAlignment="1" applyProtection="1">
      <alignment horizontal="center" wrapText="1"/>
      <protection/>
    </xf>
    <xf numFmtId="164" fontId="38" fillId="4" borderId="17" xfId="71" applyFont="1" applyFill="1" applyBorder="1" applyAlignment="1" applyProtection="1">
      <alignment horizontal="center" wrapText="1"/>
      <protection/>
    </xf>
    <xf numFmtId="164" fontId="33" fillId="4" borderId="13" xfId="71" applyFont="1" applyFill="1" applyBorder="1" applyAlignment="1" applyProtection="1">
      <alignment horizontal="left" vertical="top" indent="3"/>
      <protection/>
    </xf>
    <xf numFmtId="164" fontId="33" fillId="0" borderId="28" xfId="71" applyFont="1" applyFill="1" applyBorder="1" applyAlignment="1" applyProtection="1">
      <alignment horizontal="center"/>
      <protection locked="0"/>
    </xf>
    <xf numFmtId="164" fontId="33" fillId="0" borderId="29" xfId="71" applyFont="1" applyBorder="1" applyAlignment="1" applyProtection="1">
      <alignment horizontal="center"/>
      <protection locked="0"/>
    </xf>
    <xf numFmtId="164" fontId="33" fillId="0" borderId="27" xfId="71" applyFont="1" applyBorder="1" applyAlignment="1" applyProtection="1">
      <alignment horizontal="center"/>
      <protection locked="0"/>
    </xf>
    <xf numFmtId="164" fontId="33" fillId="0" borderId="30" xfId="71" applyFont="1" applyBorder="1" applyAlignment="1" applyProtection="1">
      <alignment horizontal="center"/>
      <protection locked="0"/>
    </xf>
    <xf numFmtId="164" fontId="33" fillId="4" borderId="13" xfId="71" applyFont="1" applyFill="1" applyBorder="1" applyAlignment="1" applyProtection="1">
      <alignment horizontal="center" vertical="top"/>
      <protection/>
    </xf>
    <xf numFmtId="164" fontId="33" fillId="0" borderId="27" xfId="71" applyFont="1" applyFill="1" applyBorder="1" applyAlignment="1" applyProtection="1">
      <alignment horizontal="center"/>
      <protection locked="0"/>
    </xf>
    <xf numFmtId="164" fontId="33" fillId="0" borderId="31" xfId="71" applyFont="1" applyBorder="1" applyAlignment="1" applyProtection="1">
      <alignment horizontal="center"/>
      <protection locked="0"/>
    </xf>
    <xf numFmtId="164" fontId="35" fillId="4" borderId="11" xfId="71" applyFont="1" applyFill="1" applyBorder="1" applyAlignment="1" applyProtection="1">
      <alignment horizontal="left" wrapText="1"/>
      <protection/>
    </xf>
    <xf numFmtId="164" fontId="33" fillId="4" borderId="32" xfId="71" applyFont="1" applyFill="1" applyBorder="1" applyAlignment="1" applyProtection="1">
      <alignment horizontal="left" vertical="top" indent="3"/>
      <protection/>
    </xf>
    <xf numFmtId="164" fontId="33" fillId="0" borderId="15" xfId="71" applyFont="1" applyBorder="1" applyAlignment="1" applyProtection="1">
      <alignment horizontal="center" wrapText="1"/>
      <protection locked="0"/>
    </xf>
    <xf numFmtId="164" fontId="33" fillId="0" borderId="15" xfId="71" applyFont="1" applyBorder="1" applyAlignment="1" applyProtection="1">
      <alignment horizontal="center" vertical="center" wrapText="1"/>
      <protection locked="0"/>
    </xf>
    <xf numFmtId="164" fontId="35" fillId="4" borderId="13" xfId="71" applyFont="1" applyFill="1" applyBorder="1" applyAlignment="1" applyProtection="1">
      <alignment vertical="top"/>
      <protection/>
    </xf>
    <xf numFmtId="164" fontId="33" fillId="4" borderId="0" xfId="71" applyFont="1" applyFill="1" applyBorder="1" applyAlignment="1" applyProtection="1">
      <alignment horizontal="left" vertical="top" indent="3"/>
      <protection/>
    </xf>
    <xf numFmtId="164" fontId="33" fillId="4" borderId="33" xfId="71" applyFont="1" applyFill="1" applyBorder="1" applyAlignment="1" applyProtection="1">
      <alignment horizontal="center" vertical="top"/>
      <protection/>
    </xf>
    <xf numFmtId="164" fontId="36" fillId="4" borderId="13" xfId="71" applyFont="1" applyFill="1" applyBorder="1" applyAlignment="1" applyProtection="1">
      <alignment horizontal="left" vertical="top" wrapText="1"/>
      <protection/>
    </xf>
    <xf numFmtId="164" fontId="33" fillId="0" borderId="15" xfId="71" applyFont="1" applyFill="1" applyBorder="1" applyAlignment="1" applyProtection="1">
      <alignment horizontal="center" vertical="center" wrapText="1"/>
      <protection/>
    </xf>
    <xf numFmtId="164" fontId="40" fillId="4" borderId="0" xfId="71" applyFont="1" applyFill="1" applyBorder="1" applyAlignment="1" applyProtection="1">
      <alignment horizontal="center" vertical="center" wrapText="1"/>
      <protection/>
    </xf>
    <xf numFmtId="164" fontId="40" fillId="4" borderId="17" xfId="71" applyFont="1" applyFill="1" applyBorder="1" applyAlignment="1" applyProtection="1">
      <alignment horizontal="center" vertical="center" wrapText="1"/>
      <protection/>
    </xf>
    <xf numFmtId="164" fontId="34" fillId="4" borderId="13" xfId="71" applyFont="1" applyFill="1" applyBorder="1" applyAlignment="1" applyProtection="1">
      <alignment wrapText="1"/>
      <protection/>
    </xf>
    <xf numFmtId="164" fontId="38" fillId="0" borderId="34" xfId="71" applyFont="1" applyBorder="1" applyAlignment="1" applyProtection="1">
      <alignment vertical="center" wrapText="1"/>
      <protection locked="0"/>
    </xf>
    <xf numFmtId="164" fontId="38" fillId="0" borderId="35" xfId="71" applyFont="1" applyBorder="1" applyAlignment="1" applyProtection="1">
      <alignment vertical="center" wrapText="1"/>
      <protection locked="0"/>
    </xf>
    <xf numFmtId="164" fontId="38" fillId="0" borderId="36" xfId="71" applyFont="1" applyBorder="1" applyAlignment="1" applyProtection="1">
      <alignment vertical="center" wrapText="1"/>
      <protection locked="0"/>
    </xf>
    <xf numFmtId="164" fontId="35" fillId="24" borderId="13" xfId="71" applyFont="1" applyFill="1" applyBorder="1" applyAlignment="1" applyProtection="1">
      <alignment horizontal="left" indent="3"/>
      <protection locked="0"/>
    </xf>
    <xf numFmtId="164" fontId="35" fillId="24" borderId="0" xfId="71" applyFont="1" applyFill="1" applyBorder="1" applyAlignment="1" applyProtection="1">
      <alignment horizontal="center"/>
      <protection locked="0"/>
    </xf>
    <xf numFmtId="164" fontId="33" fillId="24" borderId="0" xfId="71" applyFont="1" applyFill="1" applyBorder="1" applyProtection="1">
      <alignment/>
      <protection locked="0"/>
    </xf>
    <xf numFmtId="164" fontId="33" fillId="24" borderId="0" xfId="71" applyFont="1" applyFill="1" applyBorder="1" applyAlignment="1" applyProtection="1">
      <alignment horizontal="center"/>
      <protection locked="0"/>
    </xf>
    <xf numFmtId="164" fontId="33" fillId="24" borderId="17" xfId="71" applyFont="1" applyFill="1" applyBorder="1" applyAlignment="1" applyProtection="1">
      <alignment horizontal="center"/>
      <protection locked="0"/>
    </xf>
    <xf numFmtId="164" fontId="33" fillId="0" borderId="13" xfId="71" applyFont="1" applyBorder="1" applyAlignment="1" applyProtection="1">
      <alignment horizontal="left" indent="9"/>
      <protection/>
    </xf>
    <xf numFmtId="164" fontId="33" fillId="0" borderId="17" xfId="71" applyFont="1" applyBorder="1" applyAlignment="1" applyProtection="1">
      <alignment/>
      <protection/>
    </xf>
    <xf numFmtId="164" fontId="42" fillId="0" borderId="37" xfId="71" applyFont="1" applyBorder="1" applyAlignment="1" applyProtection="1">
      <alignment horizontal="left" indent="3"/>
      <protection locked="0"/>
    </xf>
    <xf numFmtId="164" fontId="33" fillId="0" borderId="38" xfId="71" applyFont="1" applyBorder="1" applyAlignment="1" applyProtection="1">
      <alignment/>
      <protection locked="0"/>
    </xf>
    <xf numFmtId="164" fontId="33" fillId="0" borderId="38" xfId="71" applyFont="1" applyBorder="1" applyAlignment="1" applyProtection="1">
      <alignment/>
      <protection/>
    </xf>
    <xf numFmtId="164" fontId="33" fillId="0" borderId="39" xfId="71" applyFont="1" applyBorder="1" applyAlignment="1" applyProtection="1">
      <alignment/>
      <protection/>
    </xf>
    <xf numFmtId="164" fontId="43" fillId="0" borderId="0" xfId="71" applyFont="1" applyFill="1" applyProtection="1">
      <alignment/>
      <protection/>
    </xf>
    <xf numFmtId="164" fontId="33" fillId="0" borderId="0" xfId="71" applyFont="1" applyFill="1" applyProtection="1">
      <alignment/>
      <protection/>
    </xf>
    <xf numFmtId="164" fontId="33" fillId="0" borderId="0" xfId="74" applyFont="1">
      <alignment/>
      <protection/>
    </xf>
    <xf numFmtId="164" fontId="40" fillId="0" borderId="0" xfId="74" applyFont="1">
      <alignment/>
      <protection/>
    </xf>
    <xf numFmtId="164" fontId="33" fillId="0" borderId="0" xfId="74" applyFont="1" applyBorder="1" applyAlignment="1">
      <alignment horizontal="center"/>
      <protection/>
    </xf>
    <xf numFmtId="164" fontId="33" fillId="0" borderId="0" xfId="74" applyFont="1" applyAlignment="1">
      <alignment horizontal="center"/>
      <protection/>
    </xf>
    <xf numFmtId="164" fontId="44" fillId="0" borderId="0" xfId="74" applyFont="1" applyBorder="1" applyAlignment="1">
      <alignment horizontal="center" vertical="center" wrapText="1"/>
      <protection/>
    </xf>
    <xf numFmtId="164" fontId="34" fillId="0" borderId="40" xfId="74" applyFont="1" applyBorder="1" applyAlignment="1">
      <alignment horizontal="left"/>
      <protection/>
    </xf>
    <xf numFmtId="164" fontId="34" fillId="0" borderId="22" xfId="74" applyFont="1" applyBorder="1" applyAlignment="1">
      <alignment horizontal="left"/>
      <protection/>
    </xf>
    <xf numFmtId="164" fontId="34" fillId="0" borderId="0" xfId="74" applyFont="1" applyBorder="1" applyAlignment="1">
      <alignment/>
      <protection/>
    </xf>
    <xf numFmtId="164" fontId="34" fillId="0" borderId="41" xfId="74" applyFont="1" applyBorder="1" applyAlignment="1">
      <alignment horizontal="left"/>
      <protection/>
    </xf>
    <xf numFmtId="164" fontId="34" fillId="0" borderId="27" xfId="74" applyFont="1" applyBorder="1" applyAlignment="1">
      <alignment horizontal="center" vertical="center" wrapText="1"/>
      <protection/>
    </xf>
    <xf numFmtId="164" fontId="34" fillId="0" borderId="28" xfId="74" applyFont="1" applyBorder="1" applyAlignment="1">
      <alignment horizontal="center" vertical="center" wrapText="1"/>
      <protection/>
    </xf>
    <xf numFmtId="164" fontId="34" fillId="0" borderId="42" xfId="74" applyFont="1" applyBorder="1" applyAlignment="1">
      <alignment horizontal="center" vertical="center" wrapText="1"/>
      <protection/>
    </xf>
    <xf numFmtId="164" fontId="45" fillId="0" borderId="27" xfId="74" applyFont="1" applyBorder="1" applyAlignment="1">
      <alignment horizontal="center" vertical="center" wrapText="1"/>
      <protection/>
    </xf>
    <xf numFmtId="164" fontId="34" fillId="0" borderId="43" xfId="74" applyFont="1" applyBorder="1" applyAlignment="1">
      <alignment horizontal="center" vertical="center" wrapText="1"/>
      <protection/>
    </xf>
    <xf numFmtId="164" fontId="34" fillId="0" borderId="34" xfId="74" applyFont="1" applyFill="1" applyBorder="1" applyAlignment="1">
      <alignment horizontal="center" vertical="center" wrapText="1"/>
      <protection/>
    </xf>
    <xf numFmtId="164" fontId="45" fillId="0" borderId="35" xfId="74" applyFont="1" applyFill="1" applyBorder="1" applyAlignment="1">
      <alignment horizontal="center" vertical="center" wrapText="1"/>
      <protection/>
    </xf>
    <xf numFmtId="164" fontId="34" fillId="0" borderId="35" xfId="74" applyFont="1" applyBorder="1" applyAlignment="1">
      <alignment horizontal="center" vertical="center" wrapText="1"/>
      <protection/>
    </xf>
    <xf numFmtId="164" fontId="46" fillId="0" borderId="44" xfId="74" applyFont="1" applyBorder="1" applyAlignment="1">
      <alignment horizontal="center" vertical="center" wrapText="1"/>
      <protection/>
    </xf>
    <xf numFmtId="164" fontId="33" fillId="0" borderId="45" xfId="74" applyFont="1" applyBorder="1" applyAlignment="1">
      <alignment horizontal="center" vertical="center" wrapText="1"/>
      <protection/>
    </xf>
    <xf numFmtId="164" fontId="33" fillId="0" borderId="24" xfId="74" applyFont="1" applyBorder="1" applyAlignment="1">
      <alignment horizontal="center" vertical="center" wrapText="1"/>
      <protection/>
    </xf>
    <xf numFmtId="164" fontId="33" fillId="0" borderId="25" xfId="74" applyFont="1" applyBorder="1" applyAlignment="1">
      <alignment horizontal="center" vertical="center" wrapText="1"/>
      <protection/>
    </xf>
    <xf numFmtId="164" fontId="33" fillId="0" borderId="46" xfId="74" applyFont="1" applyBorder="1" applyAlignment="1">
      <alignment horizontal="center" vertical="center" wrapText="1"/>
      <protection/>
    </xf>
    <xf numFmtId="164" fontId="33" fillId="0" borderId="47" xfId="74" applyFont="1" applyBorder="1" applyAlignment="1">
      <alignment horizontal="center" vertical="center" wrapText="1"/>
      <protection/>
    </xf>
    <xf numFmtId="164" fontId="33" fillId="0" borderId="42" xfId="74" applyFont="1" applyBorder="1" applyAlignment="1">
      <alignment horizontal="center" vertical="center" wrapText="1"/>
      <protection/>
    </xf>
    <xf numFmtId="164" fontId="33" fillId="0" borderId="48" xfId="74" applyFont="1" applyBorder="1" applyAlignment="1">
      <alignment horizontal="center" vertical="center" wrapText="1"/>
      <protection/>
    </xf>
    <xf numFmtId="164" fontId="33" fillId="0" borderId="49" xfId="74" applyFont="1" applyBorder="1" applyAlignment="1">
      <alignment horizontal="center" vertical="center" wrapText="1"/>
      <protection/>
    </xf>
    <xf numFmtId="173" fontId="33" fillId="0" borderId="49" xfId="74" applyNumberFormat="1" applyFont="1" applyBorder="1" applyAlignment="1">
      <alignment horizontal="center" vertical="center" wrapText="1"/>
      <protection/>
    </xf>
    <xf numFmtId="164" fontId="33" fillId="0" borderId="50" xfId="74" applyFont="1" applyBorder="1" applyAlignment="1">
      <alignment horizontal="center" vertical="center" wrapText="1"/>
      <protection/>
    </xf>
    <xf numFmtId="164" fontId="33" fillId="0" borderId="41" xfId="74" applyFont="1" applyBorder="1" applyAlignment="1">
      <alignment horizontal="center" vertical="center" wrapText="1"/>
      <protection/>
    </xf>
    <xf numFmtId="164" fontId="33" fillId="0" borderId="51" xfId="74" applyFont="1" applyBorder="1" applyAlignment="1">
      <alignment horizontal="center" vertical="center" wrapText="1"/>
      <protection/>
    </xf>
    <xf numFmtId="164" fontId="33" fillId="0" borderId="52" xfId="74" applyFont="1" applyBorder="1" applyAlignment="1">
      <alignment horizontal="center" vertical="center" wrapText="1"/>
      <protection/>
    </xf>
    <xf numFmtId="164" fontId="34" fillId="0" borderId="47" xfId="74" applyFont="1" applyBorder="1" applyAlignment="1">
      <alignment horizontal="center" vertical="center" wrapText="1"/>
      <protection/>
    </xf>
    <xf numFmtId="164" fontId="33" fillId="0" borderId="0" xfId="0" applyFont="1" applyAlignment="1">
      <alignment wrapText="1"/>
    </xf>
    <xf numFmtId="164" fontId="45" fillId="0" borderId="41" xfId="74" applyFont="1" applyFill="1" applyBorder="1" applyAlignment="1">
      <alignment vertical="center" wrapText="1"/>
      <protection/>
    </xf>
    <xf numFmtId="164" fontId="34" fillId="0" borderId="41" xfId="74" applyFont="1" applyBorder="1" applyAlignment="1">
      <alignment vertical="center" wrapText="1"/>
      <protection/>
    </xf>
    <xf numFmtId="164" fontId="46" fillId="0" borderId="51" xfId="74" applyFont="1" applyBorder="1" applyAlignment="1">
      <alignment vertical="center" wrapText="1"/>
      <protection/>
    </xf>
    <xf numFmtId="164" fontId="33" fillId="0" borderId="53" xfId="74" applyFont="1" applyBorder="1" applyAlignment="1">
      <alignment horizontal="center" vertical="center" wrapText="1"/>
      <protection/>
    </xf>
    <xf numFmtId="164" fontId="33" fillId="0" borderId="54" xfId="74" applyFont="1" applyBorder="1" applyAlignment="1">
      <alignment horizontal="center" vertical="center" wrapText="1"/>
      <protection/>
    </xf>
    <xf numFmtId="164" fontId="34" fillId="0" borderId="53" xfId="74" applyFont="1" applyBorder="1" applyAlignment="1">
      <alignment horizontal="center" vertical="center" wrapText="1"/>
      <protection/>
    </xf>
    <xf numFmtId="164" fontId="34" fillId="0" borderId="21" xfId="74" applyFont="1" applyBorder="1" applyAlignment="1">
      <alignment vertical="center" wrapText="1"/>
      <protection/>
    </xf>
    <xf numFmtId="164" fontId="34" fillId="0" borderId="22" xfId="74" applyFont="1" applyFill="1" applyBorder="1" applyAlignment="1">
      <alignment vertical="center" wrapText="1"/>
      <protection/>
    </xf>
    <xf numFmtId="164" fontId="34" fillId="0" borderId="22" xfId="74" applyFont="1" applyBorder="1" applyAlignment="1">
      <alignment vertical="center" wrapText="1"/>
      <protection/>
    </xf>
    <xf numFmtId="164" fontId="34" fillId="0" borderId="55" xfId="74" applyFont="1" applyBorder="1" applyAlignment="1">
      <alignment vertical="center" wrapText="1"/>
      <protection/>
    </xf>
    <xf numFmtId="164" fontId="33" fillId="0" borderId="56" xfId="74" applyFont="1" applyBorder="1" applyAlignment="1">
      <alignment horizontal="center" vertical="center" wrapText="1"/>
      <protection/>
    </xf>
    <xf numFmtId="164" fontId="33" fillId="0" borderId="21" xfId="74" applyFont="1" applyBorder="1" applyAlignment="1">
      <alignment horizontal="center" vertical="center" wrapText="1"/>
      <protection/>
    </xf>
    <xf numFmtId="164" fontId="33" fillId="0" borderId="22" xfId="74" applyFont="1" applyBorder="1" applyAlignment="1">
      <alignment horizontal="center" vertical="center" wrapText="1"/>
      <protection/>
    </xf>
    <xf numFmtId="164" fontId="33" fillId="0" borderId="55" xfId="74" applyFont="1" applyBorder="1" applyAlignment="1">
      <alignment horizontal="center" vertical="center" wrapText="1"/>
      <protection/>
    </xf>
    <xf numFmtId="164" fontId="34" fillId="0" borderId="57" xfId="74" applyFont="1" applyBorder="1" applyAlignment="1">
      <alignment horizontal="center" vertical="center" wrapText="1"/>
      <protection/>
    </xf>
    <xf numFmtId="164" fontId="33" fillId="0" borderId="58" xfId="74" applyFont="1" applyBorder="1" applyAlignment="1">
      <alignment horizontal="center" vertical="center" wrapText="1"/>
      <protection/>
    </xf>
    <xf numFmtId="173" fontId="34" fillId="0" borderId="45" xfId="74" applyNumberFormat="1" applyFont="1" applyBorder="1" applyAlignment="1">
      <alignment horizontal="center" vertical="center" wrapText="1"/>
      <protection/>
    </xf>
    <xf numFmtId="164" fontId="33" fillId="0" borderId="57" xfId="74" applyFont="1" applyBorder="1" applyAlignment="1">
      <alignment horizontal="center" vertical="center" wrapText="1"/>
      <protection/>
    </xf>
    <xf numFmtId="164" fontId="34" fillId="0" borderId="24" xfId="74" applyFont="1" applyBorder="1" applyAlignment="1">
      <alignment vertical="center" wrapText="1"/>
      <protection/>
    </xf>
    <xf numFmtId="164" fontId="34" fillId="0" borderId="25" xfId="74" applyFont="1" applyFill="1" applyBorder="1" applyAlignment="1">
      <alignment vertical="center" wrapText="1"/>
      <protection/>
    </xf>
    <xf numFmtId="164" fontId="34" fillId="0" borderId="25" xfId="74" applyFont="1" applyBorder="1" applyAlignment="1">
      <alignment vertical="center" wrapText="1"/>
      <protection/>
    </xf>
    <xf numFmtId="164" fontId="34" fillId="0" borderId="46" xfId="74" applyFont="1" applyBorder="1" applyAlignment="1">
      <alignment vertical="center" wrapText="1"/>
      <protection/>
    </xf>
    <xf numFmtId="164" fontId="34" fillId="0" borderId="59" xfId="74" applyFont="1" applyBorder="1" applyAlignment="1">
      <alignment horizontal="center" vertical="center" wrapText="1"/>
      <protection/>
    </xf>
    <xf numFmtId="164" fontId="34" fillId="0" borderId="18" xfId="74" applyFont="1" applyBorder="1" applyAlignment="1">
      <alignment horizontal="center" vertical="center" wrapText="1"/>
      <protection/>
    </xf>
    <xf numFmtId="164" fontId="45" fillId="0" borderId="35" xfId="74" applyFont="1" applyBorder="1" applyAlignment="1">
      <alignment horizontal="center" vertical="center" wrapText="1"/>
      <protection/>
    </xf>
    <xf numFmtId="164" fontId="34" fillId="0" borderId="60" xfId="74" applyFont="1" applyBorder="1" applyAlignment="1">
      <alignment horizontal="center" vertical="center" wrapText="1"/>
      <protection/>
    </xf>
    <xf numFmtId="164" fontId="34" fillId="0" borderId="34" xfId="74" applyFont="1" applyBorder="1" applyAlignment="1">
      <alignment horizontal="center" vertical="center" wrapText="1"/>
      <protection/>
    </xf>
    <xf numFmtId="164" fontId="34" fillId="0" borderId="19" xfId="74" applyFont="1" applyBorder="1" applyAlignment="1">
      <alignment horizontal="center" vertical="center" wrapText="1"/>
      <protection/>
    </xf>
    <xf numFmtId="164" fontId="34" fillId="0" borderId="44" xfId="74" applyFont="1" applyBorder="1" applyAlignment="1">
      <alignment horizontal="center" vertical="center" wrapText="1"/>
      <protection/>
    </xf>
    <xf numFmtId="164" fontId="47" fillId="0" borderId="61" xfId="74" applyFont="1" applyBorder="1" applyAlignment="1">
      <alignment horizontal="center" vertical="center" wrapText="1"/>
      <protection/>
    </xf>
    <xf numFmtId="164" fontId="34" fillId="0" borderId="62" xfId="74" applyFont="1" applyBorder="1" applyAlignment="1">
      <alignment horizontal="center" vertical="center" wrapText="1"/>
      <protection/>
    </xf>
    <xf numFmtId="164" fontId="47" fillId="0" borderId="25" xfId="74" applyFont="1" applyBorder="1" applyAlignment="1">
      <alignment horizontal="center" vertical="center" wrapText="1"/>
      <protection/>
    </xf>
    <xf numFmtId="164" fontId="34" fillId="0" borderId="0" xfId="74" applyFont="1" applyBorder="1" applyAlignment="1">
      <alignment horizontal="center" vertical="center" wrapText="1"/>
      <protection/>
    </xf>
    <xf numFmtId="164" fontId="45" fillId="0" borderId="0" xfId="74" applyFont="1" applyBorder="1" applyAlignment="1">
      <alignment horizontal="center" vertical="center" wrapText="1"/>
      <protection/>
    </xf>
    <xf numFmtId="164" fontId="46" fillId="0" borderId="0" xfId="74" applyFont="1" applyBorder="1" applyAlignment="1">
      <alignment horizontal="center" vertical="center" wrapText="1"/>
      <protection/>
    </xf>
    <xf numFmtId="164" fontId="33" fillId="0" borderId="47" xfId="74" applyFont="1" applyBorder="1" applyAlignment="1">
      <alignment vertical="center" wrapText="1"/>
      <protection/>
    </xf>
    <xf numFmtId="164" fontId="33" fillId="0" borderId="18" xfId="74" applyFont="1" applyBorder="1" applyAlignment="1">
      <alignment vertical="center" wrapText="1"/>
      <protection/>
    </xf>
    <xf numFmtId="164" fontId="33" fillId="0" borderId="63" xfId="74" applyFont="1" applyBorder="1" applyAlignment="1">
      <alignment vertical="center" wrapText="1"/>
      <protection/>
    </xf>
    <xf numFmtId="164" fontId="33" fillId="0" borderId="63" xfId="74" applyFont="1" applyBorder="1" applyAlignment="1">
      <alignment horizontal="center" vertical="center" wrapText="1"/>
      <protection/>
    </xf>
    <xf numFmtId="164" fontId="33" fillId="0" borderId="19" xfId="74" applyFont="1" applyBorder="1" applyAlignment="1">
      <alignment horizontal="center" vertical="center" wrapText="1"/>
      <protection/>
    </xf>
    <xf numFmtId="164" fontId="33" fillId="0" borderId="64" xfId="74" applyFont="1" applyBorder="1" applyAlignment="1">
      <alignment horizontal="center" vertical="center" wrapText="1"/>
      <protection/>
    </xf>
    <xf numFmtId="164" fontId="33" fillId="0" borderId="41" xfId="74" applyFont="1" applyBorder="1">
      <alignment/>
      <protection/>
    </xf>
    <xf numFmtId="164" fontId="33" fillId="0" borderId="60" xfId="74" applyFont="1" applyBorder="1">
      <alignment/>
      <protection/>
    </xf>
    <xf numFmtId="164" fontId="33" fillId="0" borderId="52" xfId="74" applyFont="1" applyFill="1" applyBorder="1" applyAlignment="1">
      <alignment horizontal="center" vertical="center" wrapText="1"/>
      <protection/>
    </xf>
    <xf numFmtId="164" fontId="33" fillId="0" borderId="49" xfId="74" applyFont="1" applyFill="1" applyBorder="1" applyAlignment="1">
      <alignment horizontal="center" vertical="center" wrapText="1"/>
      <protection/>
    </xf>
    <xf numFmtId="164" fontId="33" fillId="0" borderId="65" xfId="74" applyFont="1" applyBorder="1" applyAlignment="1">
      <alignment horizontal="center" vertical="center" wrapText="1"/>
      <protection/>
    </xf>
    <xf numFmtId="164" fontId="33" fillId="0" borderId="52" xfId="74" applyFont="1" applyBorder="1" applyAlignment="1">
      <alignment vertical="center" wrapText="1"/>
      <protection/>
    </xf>
    <xf numFmtId="164" fontId="33" fillId="0" borderId="50" xfId="74" applyFont="1" applyBorder="1" applyAlignment="1">
      <alignment vertical="center" wrapText="1"/>
      <protection/>
    </xf>
    <xf numFmtId="164" fontId="33" fillId="0" borderId="65" xfId="74" applyFont="1" applyBorder="1" applyAlignment="1">
      <alignment vertical="center" wrapText="1"/>
      <protection/>
    </xf>
    <xf numFmtId="164" fontId="33" fillId="0" borderId="60" xfId="74" applyFont="1" applyBorder="1" applyAlignment="1">
      <alignment horizontal="center" vertical="center" wrapText="1"/>
      <protection/>
    </xf>
    <xf numFmtId="164" fontId="33" fillId="0" borderId="22" xfId="74" applyFont="1" applyBorder="1">
      <alignment/>
      <protection/>
    </xf>
    <xf numFmtId="164" fontId="33" fillId="0" borderId="66" xfId="74" applyFont="1" applyBorder="1">
      <alignment/>
      <protection/>
    </xf>
    <xf numFmtId="164" fontId="33" fillId="0" borderId="53" xfId="74" applyFont="1" applyFill="1" applyBorder="1" applyAlignment="1">
      <alignment horizontal="center" vertical="center" wrapText="1"/>
      <protection/>
    </xf>
    <xf numFmtId="164" fontId="33" fillId="0" borderId="54" xfId="74" applyFont="1" applyFill="1" applyBorder="1" applyAlignment="1">
      <alignment horizontal="center" vertical="center" wrapText="1"/>
      <protection/>
    </xf>
    <xf numFmtId="164" fontId="33" fillId="0" borderId="67" xfId="74" applyFont="1" applyBorder="1" applyAlignment="1">
      <alignment horizontal="center" vertical="center" wrapText="1"/>
      <protection/>
    </xf>
    <xf numFmtId="164" fontId="33" fillId="0" borderId="53" xfId="74" applyFont="1" applyBorder="1" applyAlignment="1">
      <alignment vertical="center" wrapText="1"/>
      <protection/>
    </xf>
    <xf numFmtId="164" fontId="33" fillId="0" borderId="21" xfId="74" applyFont="1" applyBorder="1" applyAlignment="1">
      <alignment vertical="center" wrapText="1"/>
      <protection/>
    </xf>
    <xf numFmtId="164" fontId="33" fillId="0" borderId="67" xfId="74" applyFont="1" applyBorder="1" applyAlignment="1">
      <alignment vertical="center" wrapText="1"/>
      <protection/>
    </xf>
    <xf numFmtId="164" fontId="33" fillId="0" borderId="66" xfId="74" applyFont="1" applyBorder="1" applyAlignment="1">
      <alignment horizontal="center" vertical="center" wrapText="1"/>
      <protection/>
    </xf>
    <xf numFmtId="164" fontId="34" fillId="0" borderId="22" xfId="74" applyFont="1" applyBorder="1" applyAlignment="1">
      <alignment horizontal="center" vertical="center" wrapText="1"/>
      <protection/>
    </xf>
    <xf numFmtId="164" fontId="33" fillId="0" borderId="57" xfId="74" applyFont="1" applyBorder="1" applyAlignment="1">
      <alignment vertical="center" wrapText="1"/>
      <protection/>
    </xf>
    <xf numFmtId="164" fontId="33" fillId="0" borderId="24" xfId="74" applyFont="1" applyBorder="1" applyAlignment="1">
      <alignment vertical="center" wrapText="1"/>
      <protection/>
    </xf>
    <xf numFmtId="164" fontId="33" fillId="0" borderId="68" xfId="74" applyFont="1" applyBorder="1" applyAlignment="1">
      <alignment vertical="center" wrapText="1"/>
      <protection/>
    </xf>
    <xf numFmtId="164" fontId="33" fillId="0" borderId="68" xfId="74" applyFont="1" applyBorder="1" applyAlignment="1">
      <alignment horizontal="center" vertical="center" wrapText="1"/>
      <protection/>
    </xf>
    <xf numFmtId="164" fontId="33" fillId="0" borderId="69" xfId="74" applyFont="1" applyBorder="1" applyAlignment="1">
      <alignment horizontal="center" vertical="center" wrapText="1"/>
      <protection/>
    </xf>
    <xf numFmtId="164" fontId="33" fillId="0" borderId="25" xfId="74" applyFont="1" applyBorder="1">
      <alignment/>
      <protection/>
    </xf>
    <xf numFmtId="164" fontId="33" fillId="0" borderId="69" xfId="74" applyFont="1" applyBorder="1">
      <alignment/>
      <protection/>
    </xf>
    <xf numFmtId="164" fontId="33" fillId="0" borderId="57" xfId="74" applyFont="1" applyFill="1" applyBorder="1" applyAlignment="1">
      <alignment horizontal="center" vertical="center" wrapText="1"/>
      <protection/>
    </xf>
    <xf numFmtId="164" fontId="33" fillId="0" borderId="45" xfId="74" applyFont="1" applyFill="1" applyBorder="1" applyAlignment="1">
      <alignment horizontal="center" vertical="center" wrapText="1"/>
      <protection/>
    </xf>
    <xf numFmtId="164" fontId="33" fillId="0" borderId="0" xfId="74" applyFont="1" applyAlignment="1">
      <alignment horizontal="center" vertical="center" wrapText="1"/>
      <protection/>
    </xf>
    <xf numFmtId="164" fontId="33" fillId="0" borderId="0" xfId="74" applyFont="1" applyBorder="1" applyAlignment="1">
      <alignment horizontal="center" vertical="center" wrapText="1"/>
      <protection/>
    </xf>
    <xf numFmtId="164" fontId="34" fillId="0" borderId="18" xfId="74" applyFont="1" applyBorder="1" applyAlignment="1">
      <alignment horizontal="center"/>
      <protection/>
    </xf>
    <xf numFmtId="164" fontId="33" fillId="0" borderId="70" xfId="74" applyFont="1" applyBorder="1" applyAlignment="1">
      <alignment horizontal="center" vertical="center" wrapText="1"/>
      <protection/>
    </xf>
    <xf numFmtId="164" fontId="33" fillId="0" borderId="71" xfId="74" applyFont="1" applyBorder="1" applyAlignment="1">
      <alignment horizontal="center" vertical="center" wrapText="1"/>
      <protection/>
    </xf>
    <xf numFmtId="164" fontId="40" fillId="0" borderId="0" xfId="74" applyFont="1" applyAlignment="1">
      <alignment horizontal="center"/>
      <protection/>
    </xf>
    <xf numFmtId="164" fontId="34" fillId="0" borderId="21" xfId="74" applyFont="1" applyBorder="1" applyAlignment="1">
      <alignment horizontal="left" vertical="center" wrapText="1"/>
      <protection/>
    </xf>
    <xf numFmtId="164" fontId="33" fillId="0" borderId="22" xfId="74" applyFont="1" applyBorder="1" applyAlignment="1">
      <alignment vertical="center" wrapText="1"/>
      <protection/>
    </xf>
    <xf numFmtId="164" fontId="33" fillId="0" borderId="55" xfId="74" applyFont="1" applyBorder="1" applyAlignment="1">
      <alignment horizontal="center"/>
      <protection/>
    </xf>
    <xf numFmtId="164" fontId="33" fillId="0" borderId="68" xfId="74" applyFont="1" applyBorder="1" applyAlignment="1">
      <alignment horizontal="center"/>
      <protection/>
    </xf>
    <xf numFmtId="164" fontId="33" fillId="0" borderId="25" xfId="74" applyFont="1" applyBorder="1" applyAlignment="1">
      <alignment horizontal="center"/>
      <protection/>
    </xf>
    <xf numFmtId="164" fontId="33" fillId="0" borderId="46" xfId="74" applyFont="1" applyBorder="1" applyAlignment="1">
      <alignment horizontal="center"/>
      <protection/>
    </xf>
    <xf numFmtId="164" fontId="34" fillId="0" borderId="24" xfId="74" applyFont="1" applyBorder="1" applyAlignment="1">
      <alignment horizontal="left" vertical="center" wrapText="1"/>
      <protection/>
    </xf>
    <xf numFmtId="164" fontId="33" fillId="0" borderId="25" xfId="74" applyFont="1" applyBorder="1" applyAlignment="1">
      <alignment vertical="center" wrapText="1"/>
      <protection/>
    </xf>
    <xf numFmtId="164" fontId="33" fillId="0" borderId="0" xfId="74" applyFont="1" applyAlignment="1">
      <alignment/>
      <protection/>
    </xf>
    <xf numFmtId="164" fontId="34" fillId="0" borderId="0" xfId="74" applyFont="1" applyBorder="1" applyAlignment="1">
      <alignment horizontal="left"/>
      <protection/>
    </xf>
    <xf numFmtId="164" fontId="40" fillId="0" borderId="0" xfId="74" applyFont="1" applyAlignment="1">
      <alignment/>
      <protection/>
    </xf>
    <xf numFmtId="164" fontId="34" fillId="0" borderId="0" xfId="74" applyFont="1" applyBorder="1" applyAlignment="1">
      <alignment horizontal="right" vertical="center"/>
      <protection/>
    </xf>
    <xf numFmtId="164" fontId="33" fillId="0" borderId="0" xfId="74" applyFont="1" applyBorder="1" applyAlignment="1">
      <alignment horizontal="center" vertical="center"/>
      <protection/>
    </xf>
    <xf numFmtId="164" fontId="33" fillId="0" borderId="0" xfId="74" applyFont="1" applyAlignment="1">
      <alignment horizontal="center" vertical="center"/>
      <protection/>
    </xf>
    <xf numFmtId="164" fontId="38" fillId="0" borderId="0" xfId="70" applyFont="1">
      <alignment/>
      <protection/>
    </xf>
    <xf numFmtId="164" fontId="34" fillId="0" borderId="0" xfId="70" applyFont="1" applyBorder="1" applyAlignment="1">
      <alignment horizontal="right"/>
      <protection/>
    </xf>
    <xf numFmtId="164" fontId="49" fillId="0" borderId="0" xfId="70" applyFont="1" applyBorder="1" applyAlignment="1">
      <alignment horizontal="center"/>
      <protection/>
    </xf>
    <xf numFmtId="164" fontId="34" fillId="0" borderId="0" xfId="70" applyFont="1" applyBorder="1" applyAlignment="1">
      <alignment horizontal="center"/>
      <protection/>
    </xf>
    <xf numFmtId="164" fontId="34" fillId="0" borderId="0" xfId="70" applyFont="1" applyAlignment="1">
      <alignment horizontal="center"/>
      <protection/>
    </xf>
    <xf numFmtId="164" fontId="34" fillId="4" borderId="34" xfId="70" applyFont="1" applyFill="1" applyBorder="1" applyAlignment="1">
      <alignment horizontal="center"/>
      <protection/>
    </xf>
    <xf numFmtId="164" fontId="47" fillId="4" borderId="44" xfId="70" applyFont="1" applyFill="1" applyBorder="1" applyAlignment="1">
      <alignment horizontal="center"/>
      <protection/>
    </xf>
    <xf numFmtId="164" fontId="38" fillId="0" borderId="34" xfId="70" applyFont="1" applyBorder="1" applyAlignment="1">
      <alignment horizontal="center" vertical="center" wrapText="1"/>
      <protection/>
    </xf>
    <xf numFmtId="164" fontId="38" fillId="0" borderId="35" xfId="70" applyFont="1" applyBorder="1" applyAlignment="1">
      <alignment horizontal="center" vertical="center" wrapText="1"/>
      <protection/>
    </xf>
    <xf numFmtId="164" fontId="38" fillId="0" borderId="72" xfId="70" applyFont="1" applyBorder="1" applyAlignment="1">
      <alignment horizontal="center" vertical="center" wrapText="1"/>
      <protection/>
    </xf>
    <xf numFmtId="164" fontId="38" fillId="0" borderId="44" xfId="70" applyFont="1" applyBorder="1" applyAlignment="1">
      <alignment horizontal="center" vertical="center" wrapText="1"/>
      <protection/>
    </xf>
    <xf numFmtId="164" fontId="38" fillId="0" borderId="25" xfId="70" applyFont="1" applyBorder="1" applyAlignment="1">
      <alignment horizontal="center" vertical="center" wrapText="1"/>
      <protection/>
    </xf>
    <xf numFmtId="164" fontId="34" fillId="0" borderId="42" xfId="70" applyFont="1" applyBorder="1" applyAlignment="1">
      <alignment horizontal="center" vertical="top" wrapText="1"/>
      <protection/>
    </xf>
    <xf numFmtId="164" fontId="40" fillId="0" borderId="21" xfId="70" applyFont="1" applyBorder="1" applyAlignment="1">
      <alignment vertical="top" wrapText="1"/>
      <protection/>
    </xf>
    <xf numFmtId="164" fontId="40" fillId="0" borderId="67" xfId="70" applyFont="1" applyBorder="1" applyAlignment="1">
      <alignment vertical="top" wrapText="1"/>
      <protection/>
    </xf>
    <xf numFmtId="164" fontId="40" fillId="0" borderId="22" xfId="70" applyFont="1" applyBorder="1" applyAlignment="1">
      <alignment vertical="top" wrapText="1"/>
      <protection/>
    </xf>
    <xf numFmtId="164" fontId="40" fillId="0" borderId="55" xfId="70" applyFont="1" applyBorder="1" applyAlignment="1">
      <alignment vertical="top" wrapText="1"/>
      <protection/>
    </xf>
    <xf numFmtId="164" fontId="40" fillId="0" borderId="0" xfId="70" applyFont="1">
      <alignment/>
      <protection/>
    </xf>
    <xf numFmtId="164" fontId="40" fillId="0" borderId="61" xfId="70" applyFont="1" applyBorder="1" applyAlignment="1">
      <alignment vertical="top" wrapText="1"/>
      <protection/>
    </xf>
    <xf numFmtId="164" fontId="40" fillId="0" borderId="73" xfId="70" applyFont="1" applyBorder="1" applyAlignment="1">
      <alignment vertical="top" wrapText="1"/>
      <protection/>
    </xf>
    <xf numFmtId="164" fontId="40" fillId="0" borderId="40" xfId="70" applyFont="1" applyBorder="1" applyAlignment="1">
      <alignment vertical="top" wrapText="1"/>
      <protection/>
    </xf>
    <xf numFmtId="164" fontId="40" fillId="0" borderId="74" xfId="70" applyFont="1" applyBorder="1" applyAlignment="1">
      <alignment vertical="top" wrapText="1"/>
      <protection/>
    </xf>
    <xf numFmtId="164" fontId="45" fillId="25" borderId="34" xfId="70" applyFont="1" applyFill="1" applyBorder="1" applyAlignment="1">
      <alignment wrapText="1"/>
      <protection/>
    </xf>
    <xf numFmtId="164" fontId="45" fillId="25" borderId="75" xfId="70" applyFont="1" applyFill="1" applyBorder="1" applyAlignment="1">
      <alignment wrapText="1"/>
      <protection/>
    </xf>
    <xf numFmtId="164" fontId="45" fillId="25" borderId="35" xfId="70" applyFont="1" applyFill="1" applyBorder="1" applyAlignment="1">
      <alignment wrapText="1"/>
      <protection/>
    </xf>
    <xf numFmtId="164" fontId="45" fillId="25" borderId="35" xfId="70" applyFont="1" applyFill="1" applyBorder="1" applyAlignment="1">
      <alignment horizontal="center" wrapText="1"/>
      <protection/>
    </xf>
    <xf numFmtId="164" fontId="45" fillId="25" borderId="44" xfId="70" applyFont="1" applyFill="1" applyBorder="1" applyAlignment="1">
      <alignment horizontal="center" wrapText="1"/>
      <protection/>
    </xf>
    <xf numFmtId="164" fontId="45" fillId="0" borderId="0" xfId="70" applyFont="1" applyAlignment="1">
      <alignment/>
      <protection/>
    </xf>
    <xf numFmtId="164" fontId="34" fillId="0" borderId="49" xfId="70" applyFont="1" applyBorder="1" applyAlignment="1">
      <alignment horizontal="center" vertical="top" wrapText="1"/>
      <protection/>
    </xf>
    <xf numFmtId="164" fontId="45" fillId="25" borderId="34" xfId="70" applyFont="1" applyFill="1" applyBorder="1" applyAlignment="1">
      <alignment vertical="top" wrapText="1"/>
      <protection/>
    </xf>
    <xf numFmtId="164" fontId="45" fillId="25" borderId="75" xfId="70" applyFont="1" applyFill="1" applyBorder="1" applyAlignment="1">
      <alignment vertical="top" wrapText="1"/>
      <protection/>
    </xf>
    <xf numFmtId="164" fontId="45" fillId="25" borderId="35" xfId="70" applyFont="1" applyFill="1" applyBorder="1" applyAlignment="1">
      <alignment vertical="top" wrapText="1"/>
      <protection/>
    </xf>
    <xf numFmtId="164" fontId="45" fillId="25" borderId="35" xfId="70" applyFont="1" applyFill="1" applyBorder="1" applyAlignment="1">
      <alignment horizontal="center" vertical="top" wrapText="1"/>
      <protection/>
    </xf>
    <xf numFmtId="164" fontId="45" fillId="25" borderId="44" xfId="70" applyFont="1" applyFill="1" applyBorder="1" applyAlignment="1">
      <alignment horizontal="center" vertical="top" wrapText="1"/>
      <protection/>
    </xf>
    <xf numFmtId="164" fontId="45" fillId="0" borderId="0" xfId="70" applyFont="1">
      <alignment/>
      <protection/>
    </xf>
    <xf numFmtId="164" fontId="45" fillId="0" borderId="0" xfId="70" applyFont="1" applyFill="1" applyBorder="1" applyAlignment="1">
      <alignment vertical="top" wrapText="1"/>
      <protection/>
    </xf>
    <xf numFmtId="164" fontId="45" fillId="0" borderId="0" xfId="70" applyFont="1" applyFill="1" applyBorder="1" applyAlignment="1">
      <alignment horizontal="center" vertical="top" wrapText="1"/>
      <protection/>
    </xf>
    <xf numFmtId="164" fontId="45" fillId="0" borderId="0" xfId="70" applyFont="1" applyFill="1">
      <alignment/>
      <protection/>
    </xf>
    <xf numFmtId="164" fontId="34" fillId="25" borderId="0" xfId="70" applyFont="1" applyFill="1" applyBorder="1" applyAlignment="1">
      <alignment horizontal="left" vertical="center" wrapText="1"/>
      <protection/>
    </xf>
    <xf numFmtId="164" fontId="33" fillId="0" borderId="0" xfId="70" applyFont="1">
      <alignment/>
      <protection/>
    </xf>
    <xf numFmtId="164" fontId="38" fillId="0" borderId="0" xfId="70" applyFont="1" applyBorder="1">
      <alignment/>
      <protection/>
    </xf>
    <xf numFmtId="164" fontId="34" fillId="0" borderId="0" xfId="73" applyFont="1" applyBorder="1" applyAlignment="1">
      <alignment horizontal="center" vertical="center" wrapText="1"/>
      <protection/>
    </xf>
    <xf numFmtId="164" fontId="38" fillId="0" borderId="0" xfId="0" applyFont="1" applyAlignment="1">
      <alignment/>
    </xf>
    <xf numFmtId="164" fontId="33" fillId="0" borderId="0" xfId="0" applyFont="1" applyBorder="1" applyAlignment="1">
      <alignment horizontal="center"/>
    </xf>
    <xf numFmtId="164" fontId="38" fillId="0" borderId="0" xfId="0" applyFont="1" applyAlignment="1">
      <alignment/>
    </xf>
    <xf numFmtId="164" fontId="55" fillId="0" borderId="0" xfId="0" applyFont="1" applyBorder="1" applyAlignment="1">
      <alignment horizontal="center"/>
    </xf>
    <xf numFmtId="164" fontId="53" fillId="0" borderId="0" xfId="0" applyFont="1" applyBorder="1" applyAlignment="1">
      <alignment horizontal="center" vertical="center" wrapText="1"/>
    </xf>
    <xf numFmtId="164" fontId="33" fillId="0" borderId="28" xfId="0" applyFont="1" applyBorder="1" applyAlignment="1">
      <alignment horizontal="center" vertical="center" wrapText="1"/>
    </xf>
    <xf numFmtId="164" fontId="33" fillId="0" borderId="42" xfId="0" applyFont="1" applyBorder="1" applyAlignment="1">
      <alignment horizontal="center" vertical="top" wrapText="1"/>
    </xf>
    <xf numFmtId="164" fontId="33" fillId="0" borderId="24" xfId="0" applyFont="1" applyBorder="1" applyAlignment="1">
      <alignment horizontal="center" vertical="center" wrapText="1"/>
    </xf>
    <xf numFmtId="164" fontId="33" fillId="0" borderId="25" xfId="0" applyFont="1" applyBorder="1" applyAlignment="1">
      <alignment horizontal="center" vertical="top" wrapText="1"/>
    </xf>
    <xf numFmtId="164" fontId="33" fillId="0" borderId="46" xfId="0" applyFont="1" applyBorder="1" applyAlignment="1">
      <alignment horizontal="center" vertical="top" wrapText="1"/>
    </xf>
    <xf numFmtId="164" fontId="56" fillId="25" borderId="27" xfId="0" applyFont="1" applyFill="1" applyBorder="1" applyAlignment="1">
      <alignment horizontal="center" vertical="center"/>
    </xf>
    <xf numFmtId="164" fontId="56" fillId="25" borderId="76" xfId="0" applyFont="1" applyFill="1" applyBorder="1" applyAlignment="1">
      <alignment horizontal="center" vertical="center"/>
    </xf>
    <xf numFmtId="164" fontId="56" fillId="25" borderId="77" xfId="0" applyFont="1" applyFill="1" applyBorder="1" applyAlignment="1">
      <alignment horizontal="center" vertical="center" wrapText="1"/>
    </xf>
    <xf numFmtId="164" fontId="56" fillId="25" borderId="78" xfId="0" applyFont="1" applyFill="1" applyBorder="1" applyAlignment="1">
      <alignment horizontal="center" vertical="center" wrapText="1"/>
    </xf>
    <xf numFmtId="164" fontId="33" fillId="0" borderId="49" xfId="0" applyFont="1" applyBorder="1" applyAlignment="1">
      <alignment horizontal="center" vertical="center"/>
    </xf>
    <xf numFmtId="164" fontId="33" fillId="0" borderId="49" xfId="0" applyFont="1" applyBorder="1" applyAlignment="1">
      <alignment horizontal="left" wrapText="1"/>
    </xf>
    <xf numFmtId="173" fontId="34" fillId="0" borderId="50" xfId="0" applyNumberFormat="1" applyFont="1" applyBorder="1" applyAlignment="1">
      <alignment horizontal="center" vertical="center"/>
    </xf>
    <xf numFmtId="173" fontId="33" fillId="0" borderId="41" xfId="0" applyNumberFormat="1" applyFont="1" applyBorder="1" applyAlignment="1">
      <alignment horizontal="center" vertical="center"/>
    </xf>
    <xf numFmtId="173" fontId="33" fillId="0" borderId="51" xfId="0" applyNumberFormat="1" applyFont="1" applyBorder="1" applyAlignment="1">
      <alignment horizontal="center" vertical="center"/>
    </xf>
    <xf numFmtId="164" fontId="17" fillId="0" borderId="54" xfId="59" applyFont="1" applyFill="1" applyBorder="1" applyAlignment="1">
      <alignment horizontal="left" vertical="top" wrapText="1"/>
      <protection/>
    </xf>
    <xf numFmtId="164" fontId="33" fillId="0" borderId="54" xfId="0" applyFont="1" applyBorder="1" applyAlignment="1">
      <alignment horizontal="center" vertical="center"/>
    </xf>
    <xf numFmtId="173" fontId="33" fillId="0" borderId="22" xfId="0" applyNumberFormat="1" applyFont="1" applyBorder="1" applyAlignment="1">
      <alignment horizontal="center" vertical="center"/>
    </xf>
    <xf numFmtId="173" fontId="33" fillId="0" borderId="55" xfId="0" applyNumberFormat="1" applyFont="1" applyBorder="1" applyAlignment="1">
      <alignment horizontal="center" vertical="center"/>
    </xf>
    <xf numFmtId="164" fontId="33" fillId="0" borderId="79" xfId="0" applyFont="1" applyBorder="1" applyAlignment="1">
      <alignment horizontal="center" vertical="center"/>
    </xf>
    <xf numFmtId="164" fontId="17" fillId="0" borderId="45" xfId="59" applyFont="1" applyFill="1" applyBorder="1" applyAlignment="1">
      <alignment horizontal="left" vertical="top" wrapText="1"/>
      <protection/>
    </xf>
    <xf numFmtId="164" fontId="33" fillId="0" borderId="45" xfId="0" applyFont="1" applyBorder="1" applyAlignment="1">
      <alignment horizontal="center" vertical="center"/>
    </xf>
    <xf numFmtId="173" fontId="34" fillId="0" borderId="76" xfId="0" applyNumberFormat="1" applyFont="1" applyBorder="1" applyAlignment="1">
      <alignment horizontal="center" vertical="center"/>
    </xf>
    <xf numFmtId="173" fontId="33" fillId="0" borderId="25" xfId="0" applyNumberFormat="1" applyFont="1" applyBorder="1" applyAlignment="1">
      <alignment horizontal="center" vertical="center"/>
    </xf>
    <xf numFmtId="173" fontId="33" fillId="0" borderId="46" xfId="0" applyNumberFormat="1" applyFont="1" applyBorder="1" applyAlignment="1">
      <alignment horizontal="center" vertical="center"/>
    </xf>
    <xf numFmtId="164" fontId="34" fillId="0" borderId="0" xfId="0" applyFont="1" applyBorder="1" applyAlignment="1">
      <alignment horizontal="center"/>
    </xf>
    <xf numFmtId="173" fontId="34" fillId="0" borderId="0" xfId="0" applyNumberFormat="1" applyFont="1" applyBorder="1" applyAlignment="1">
      <alignment horizontal="center" vertical="center"/>
    </xf>
    <xf numFmtId="164" fontId="33" fillId="0" borderId="0" xfId="0" applyFont="1" applyAlignment="1">
      <alignment horizontal="left"/>
    </xf>
    <xf numFmtId="164" fontId="0" fillId="0" borderId="0" xfId="0" applyFont="1" applyBorder="1" applyAlignment="1">
      <alignment horizontal="center"/>
    </xf>
    <xf numFmtId="164" fontId="0" fillId="0" borderId="0" xfId="0" applyFont="1" applyFill="1" applyAlignment="1">
      <alignment horizontal="center" vertical="center"/>
    </xf>
    <xf numFmtId="164" fontId="57" fillId="0" borderId="0" xfId="0" applyFont="1" applyFill="1" applyAlignment="1">
      <alignment horizontal="center" wrapText="1"/>
    </xf>
    <xf numFmtId="164" fontId="0" fillId="0" borderId="0" xfId="0" applyFont="1" applyFill="1" applyAlignment="1">
      <alignment horizontal="center"/>
    </xf>
    <xf numFmtId="164" fontId="57" fillId="0" borderId="0" xfId="0" applyFont="1" applyFill="1" applyAlignment="1">
      <alignment horizontal="center"/>
    </xf>
    <xf numFmtId="164" fontId="58" fillId="0" borderId="80" xfId="0" applyFont="1" applyFill="1" applyBorder="1" applyAlignment="1">
      <alignment horizontal="center" wrapText="1"/>
    </xf>
    <xf numFmtId="164" fontId="0" fillId="6" borderId="27" xfId="0" applyFont="1" applyFill="1" applyBorder="1" applyAlignment="1">
      <alignment horizontal="center" vertical="center" wrapText="1"/>
    </xf>
    <xf numFmtId="164" fontId="57" fillId="6" borderId="27" xfId="0" applyFont="1" applyFill="1" applyBorder="1" applyAlignment="1">
      <alignment horizontal="center" vertical="center" wrapText="1"/>
    </xf>
    <xf numFmtId="164" fontId="0" fillId="6" borderId="59" xfId="0" applyFont="1" applyFill="1" applyBorder="1" applyAlignment="1">
      <alignment horizontal="center" vertical="center" wrapText="1"/>
    </xf>
    <xf numFmtId="164" fontId="57" fillId="6" borderId="42" xfId="0" applyFont="1" applyFill="1" applyBorder="1" applyAlignment="1">
      <alignment horizontal="center" vertical="center" wrapText="1"/>
    </xf>
    <xf numFmtId="164" fontId="57" fillId="6" borderId="24" xfId="0" applyFont="1" applyFill="1" applyBorder="1" applyAlignment="1">
      <alignment horizontal="center" vertical="center" wrapText="1"/>
    </xf>
    <xf numFmtId="164" fontId="57" fillId="6" borderId="25" xfId="0" applyFont="1" applyFill="1" applyBorder="1" applyAlignment="1">
      <alignment horizontal="center" vertical="center" wrapText="1"/>
    </xf>
    <xf numFmtId="164" fontId="57" fillId="6" borderId="46" xfId="0" applyFont="1" applyFill="1" applyBorder="1" applyAlignment="1">
      <alignment horizontal="center" vertical="center" wrapText="1"/>
    </xf>
    <xf numFmtId="164" fontId="0" fillId="0" borderId="0" xfId="0" applyFont="1" applyFill="1" applyAlignment="1">
      <alignment horizontal="center" wrapText="1"/>
    </xf>
    <xf numFmtId="164" fontId="59" fillId="6" borderId="79" xfId="0" applyFont="1" applyFill="1" applyBorder="1" applyAlignment="1">
      <alignment horizontal="center" vertical="center"/>
    </xf>
    <xf numFmtId="164" fontId="0" fillId="6" borderId="42" xfId="0" applyFont="1" applyFill="1" applyBorder="1" applyAlignment="1">
      <alignment horizontal="center" vertical="center"/>
    </xf>
    <xf numFmtId="164" fontId="57" fillId="6" borderId="81" xfId="0" applyFont="1" applyFill="1" applyBorder="1" applyAlignment="1">
      <alignment horizontal="left" wrapText="1"/>
    </xf>
    <xf numFmtId="164" fontId="0" fillId="6" borderId="47" xfId="0" applyFont="1" applyFill="1" applyBorder="1" applyAlignment="1">
      <alignment horizontal="center"/>
    </xf>
    <xf numFmtId="171" fontId="57" fillId="6" borderId="18" xfId="0" applyNumberFormat="1" applyFont="1" applyFill="1" applyBorder="1" applyAlignment="1">
      <alignment horizontal="center" vertical="center"/>
    </xf>
    <xf numFmtId="164" fontId="57" fillId="6" borderId="19" xfId="0" applyFont="1" applyFill="1" applyBorder="1" applyAlignment="1">
      <alignment horizontal="center" vertical="center"/>
    </xf>
    <xf numFmtId="164" fontId="57" fillId="6" borderId="70" xfId="0" applyFont="1" applyFill="1" applyBorder="1" applyAlignment="1">
      <alignment horizontal="center" vertical="center"/>
    </xf>
    <xf numFmtId="164" fontId="0" fillId="6" borderId="54" xfId="0" applyFont="1" applyFill="1" applyBorder="1" applyAlignment="1">
      <alignment horizontal="center" vertical="center"/>
    </xf>
    <xf numFmtId="164" fontId="57" fillId="6" borderId="82" xfId="0" applyFont="1" applyFill="1" applyBorder="1" applyAlignment="1">
      <alignment horizontal="left" wrapText="1"/>
    </xf>
    <xf numFmtId="164" fontId="0" fillId="6" borderId="53" xfId="0" applyFont="1" applyFill="1" applyBorder="1" applyAlignment="1">
      <alignment horizontal="center"/>
    </xf>
    <xf numFmtId="171" fontId="57" fillId="6" borderId="21" xfId="0" applyNumberFormat="1" applyFont="1" applyFill="1" applyBorder="1" applyAlignment="1">
      <alignment horizontal="center" vertical="center"/>
    </xf>
    <xf numFmtId="164" fontId="57" fillId="6" borderId="22" xfId="0" applyFont="1" applyFill="1" applyBorder="1" applyAlignment="1">
      <alignment horizontal="center" vertical="center"/>
    </xf>
    <xf numFmtId="164" fontId="57" fillId="6" borderId="55" xfId="0" applyFont="1" applyFill="1" applyBorder="1" applyAlignment="1">
      <alignment horizontal="center" vertical="center"/>
    </xf>
    <xf numFmtId="164" fontId="60" fillId="6" borderId="54" xfId="0" applyFont="1" applyFill="1" applyBorder="1" applyAlignment="1">
      <alignment horizontal="center" vertical="center"/>
    </xf>
    <xf numFmtId="164" fontId="61" fillId="6" borderId="82" xfId="0" applyFont="1" applyFill="1" applyBorder="1" applyAlignment="1">
      <alignment horizontal="left" wrapText="1"/>
    </xf>
    <xf numFmtId="164" fontId="60" fillId="6" borderId="53" xfId="0" applyFont="1" applyFill="1" applyBorder="1" applyAlignment="1">
      <alignment horizontal="center"/>
    </xf>
    <xf numFmtId="164" fontId="61" fillId="6" borderId="22" xfId="0" applyFont="1" applyFill="1" applyBorder="1" applyAlignment="1">
      <alignment horizontal="center" vertical="center"/>
    </xf>
    <xf numFmtId="164" fontId="61" fillId="6" borderId="55" xfId="0" applyFont="1" applyFill="1" applyBorder="1" applyAlignment="1">
      <alignment horizontal="center" vertical="center"/>
    </xf>
    <xf numFmtId="164" fontId="0" fillId="6" borderId="45" xfId="0" applyFont="1" applyFill="1" applyBorder="1" applyAlignment="1">
      <alignment horizontal="center" vertical="center"/>
    </xf>
    <xf numFmtId="164" fontId="57" fillId="6" borderId="83" xfId="0" applyFont="1" applyFill="1" applyBorder="1" applyAlignment="1">
      <alignment horizontal="left" wrapText="1"/>
    </xf>
    <xf numFmtId="164" fontId="0" fillId="6" borderId="57" xfId="0" applyFont="1" applyFill="1" applyBorder="1" applyAlignment="1">
      <alignment horizontal="center"/>
    </xf>
    <xf numFmtId="171" fontId="57" fillId="6" borderId="24" xfId="0" applyNumberFormat="1" applyFont="1" applyFill="1" applyBorder="1" applyAlignment="1">
      <alignment horizontal="center" vertical="center"/>
    </xf>
    <xf numFmtId="164" fontId="57" fillId="6" borderId="25" xfId="0" applyFont="1" applyFill="1" applyBorder="1" applyAlignment="1">
      <alignment horizontal="center" vertical="center"/>
    </xf>
    <xf numFmtId="164" fontId="57" fillId="6" borderId="46" xfId="0" applyFont="1" applyFill="1" applyBorder="1" applyAlignment="1">
      <alignment horizontal="center" vertical="center"/>
    </xf>
    <xf numFmtId="164" fontId="59" fillId="6" borderId="27" xfId="0" applyFont="1" applyFill="1" applyBorder="1" applyAlignment="1">
      <alignment horizontal="center" vertical="center"/>
    </xf>
    <xf numFmtId="164" fontId="59" fillId="6" borderId="27" xfId="0" applyFont="1" applyFill="1" applyBorder="1" applyAlignment="1">
      <alignment horizontal="center" vertical="center" wrapText="1"/>
    </xf>
    <xf numFmtId="164" fontId="62" fillId="6" borderId="43" xfId="0" applyFont="1" applyFill="1" applyBorder="1" applyAlignment="1">
      <alignment horizontal="left" vertical="center" wrapText="1"/>
    </xf>
    <xf numFmtId="164" fontId="62" fillId="6" borderId="43" xfId="0" applyFont="1" applyFill="1" applyBorder="1" applyAlignment="1">
      <alignment horizontal="center" vertical="center" wrapText="1"/>
    </xf>
    <xf numFmtId="171" fontId="62" fillId="6" borderId="28" xfId="0" applyNumberFormat="1" applyFont="1" applyFill="1" applyBorder="1" applyAlignment="1">
      <alignment horizontal="center" vertical="center" wrapText="1"/>
    </xf>
    <xf numFmtId="171" fontId="62" fillId="6" borderId="27" xfId="0" applyNumberFormat="1" applyFont="1" applyFill="1" applyBorder="1" applyAlignment="1">
      <alignment horizontal="center" vertical="center"/>
    </xf>
    <xf numFmtId="171" fontId="63" fillId="0" borderId="0" xfId="0" applyNumberFormat="1" applyFont="1" applyFill="1" applyAlignment="1">
      <alignment horizontal="center" vertical="center"/>
    </xf>
    <xf numFmtId="171" fontId="0" fillId="0" borderId="0" xfId="0" applyNumberFormat="1" applyFont="1" applyFill="1" applyAlignment="1">
      <alignment horizontal="center" vertical="center"/>
    </xf>
    <xf numFmtId="164" fontId="64" fillId="6" borderId="49" xfId="0" applyNumberFormat="1" applyFont="1" applyFill="1" applyBorder="1" applyAlignment="1">
      <alignment horizontal="center" vertical="center"/>
    </xf>
    <xf numFmtId="164" fontId="62" fillId="6" borderId="52" xfId="0" applyFont="1" applyFill="1" applyBorder="1" applyAlignment="1">
      <alignment horizontal="left" wrapText="1"/>
    </xf>
    <xf numFmtId="164" fontId="64" fillId="6" borderId="52" xfId="0" applyFont="1" applyFill="1" applyBorder="1" applyAlignment="1">
      <alignment horizontal="center"/>
    </xf>
    <xf numFmtId="171" fontId="61" fillId="6" borderId="42" xfId="0" applyNumberFormat="1" applyFont="1" applyFill="1" applyBorder="1" applyAlignment="1">
      <alignment horizontal="center" vertical="center"/>
    </xf>
    <xf numFmtId="171" fontId="61" fillId="23" borderId="65" xfId="0" applyNumberFormat="1" applyFont="1" applyFill="1" applyBorder="1" applyAlignment="1" applyProtection="1">
      <alignment horizontal="center" vertical="center"/>
      <protection locked="0"/>
    </xf>
    <xf numFmtId="171" fontId="61" fillId="23" borderId="51" xfId="0" applyNumberFormat="1" applyFont="1" applyFill="1" applyBorder="1" applyAlignment="1" applyProtection="1">
      <alignment horizontal="center" vertical="center"/>
      <protection locked="0"/>
    </xf>
    <xf numFmtId="164" fontId="60" fillId="0" borderId="0" xfId="0" applyFont="1" applyFill="1" applyAlignment="1">
      <alignment horizontal="center"/>
    </xf>
    <xf numFmtId="164" fontId="65" fillId="6" borderId="49" xfId="0" applyNumberFormat="1" applyFont="1" applyFill="1" applyBorder="1" applyAlignment="1">
      <alignment horizontal="center" vertical="center"/>
    </xf>
    <xf numFmtId="164" fontId="66" fillId="6" borderId="52" xfId="0" applyFont="1" applyFill="1" applyBorder="1" applyAlignment="1">
      <alignment horizontal="left" wrapText="1"/>
    </xf>
    <xf numFmtId="164" fontId="65" fillId="6" borderId="52" xfId="0" applyFont="1" applyFill="1" applyBorder="1" applyAlignment="1">
      <alignment horizontal="center"/>
    </xf>
    <xf numFmtId="171" fontId="61" fillId="6" borderId="54" xfId="0" applyNumberFormat="1" applyFont="1" applyFill="1" applyBorder="1" applyAlignment="1">
      <alignment horizontal="center" vertical="center"/>
    </xf>
    <xf numFmtId="171" fontId="57" fillId="23" borderId="65" xfId="0" applyNumberFormat="1" applyFont="1" applyFill="1" applyBorder="1" applyAlignment="1" applyProtection="1">
      <alignment horizontal="center" vertical="center"/>
      <protection locked="0"/>
    </xf>
    <xf numFmtId="171" fontId="57" fillId="23" borderId="51" xfId="0" applyNumberFormat="1" applyFont="1" applyFill="1" applyBorder="1" applyAlignment="1" applyProtection="1">
      <alignment horizontal="center" vertical="center"/>
      <protection locked="0"/>
    </xf>
    <xf numFmtId="164" fontId="62" fillId="6" borderId="53" xfId="0" applyFont="1" applyFill="1" applyBorder="1" applyAlignment="1">
      <alignment horizontal="left" wrapText="1"/>
    </xf>
    <xf numFmtId="164" fontId="64" fillId="6" borderId="53" xfId="0" applyFont="1" applyFill="1" applyBorder="1" applyAlignment="1">
      <alignment horizontal="center"/>
    </xf>
    <xf numFmtId="171" fontId="62" fillId="6" borderId="54" xfId="0" applyNumberFormat="1" applyFont="1" applyFill="1" applyBorder="1" applyAlignment="1">
      <alignment horizontal="center" vertical="center"/>
    </xf>
    <xf numFmtId="171" fontId="62" fillId="23" borderId="67" xfId="0" applyNumberFormat="1" applyFont="1" applyFill="1" applyBorder="1" applyAlignment="1" applyProtection="1">
      <alignment horizontal="center" vertical="center"/>
      <protection locked="0"/>
    </xf>
    <xf numFmtId="171" fontId="62" fillId="23" borderId="55" xfId="0" applyNumberFormat="1" applyFont="1" applyFill="1" applyBorder="1" applyAlignment="1" applyProtection="1">
      <alignment horizontal="center" vertical="center"/>
      <protection locked="0"/>
    </xf>
    <xf numFmtId="164" fontId="0" fillId="6" borderId="49" xfId="0" applyNumberFormat="1" applyFont="1" applyFill="1" applyBorder="1" applyAlignment="1">
      <alignment horizontal="center" vertical="center"/>
    </xf>
    <xf numFmtId="164" fontId="66" fillId="6" borderId="53" xfId="0" applyFont="1" applyFill="1" applyBorder="1" applyAlignment="1">
      <alignment horizontal="left" wrapText="1"/>
    </xf>
    <xf numFmtId="164" fontId="65" fillId="6" borderId="53" xfId="0" applyFont="1" applyFill="1" applyBorder="1" applyAlignment="1">
      <alignment horizontal="center"/>
    </xf>
    <xf numFmtId="171" fontId="66" fillId="6" borderId="54" xfId="0" applyNumberFormat="1" applyFont="1" applyFill="1" applyBorder="1" applyAlignment="1">
      <alignment horizontal="center" vertical="center"/>
    </xf>
    <xf numFmtId="171" fontId="66" fillId="23" borderId="67" xfId="0" applyNumberFormat="1" applyFont="1" applyFill="1" applyBorder="1" applyAlignment="1" applyProtection="1">
      <alignment horizontal="center" vertical="center"/>
      <protection locked="0"/>
    </xf>
    <xf numFmtId="171" fontId="66" fillId="23" borderId="55" xfId="0" applyNumberFormat="1" applyFont="1" applyFill="1" applyBorder="1" applyAlignment="1" applyProtection="1">
      <alignment horizontal="center" vertical="center"/>
      <protection locked="0"/>
    </xf>
    <xf numFmtId="171" fontId="62" fillId="23" borderId="82" xfId="0" applyNumberFormat="1" applyFont="1" applyFill="1" applyBorder="1" applyAlignment="1" applyProtection="1">
      <alignment horizontal="center" vertical="center"/>
      <protection locked="0"/>
    </xf>
    <xf numFmtId="164" fontId="62" fillId="6" borderId="84" xfId="0" applyFont="1" applyFill="1" applyBorder="1" applyAlignment="1">
      <alignment horizontal="left" wrapText="1"/>
    </xf>
    <xf numFmtId="164" fontId="64" fillId="6" borderId="84" xfId="0" applyFont="1" applyFill="1" applyBorder="1" applyAlignment="1">
      <alignment horizontal="center"/>
    </xf>
    <xf numFmtId="171" fontId="62" fillId="6" borderId="45" xfId="0" applyNumberFormat="1" applyFont="1" applyFill="1" applyBorder="1" applyAlignment="1">
      <alignment horizontal="center" vertical="center"/>
    </xf>
    <xf numFmtId="171" fontId="62" fillId="23" borderId="68" xfId="0" applyNumberFormat="1" applyFont="1" applyFill="1" applyBorder="1" applyAlignment="1" applyProtection="1">
      <alignment horizontal="center" vertical="center"/>
      <protection locked="0"/>
    </xf>
    <xf numFmtId="171" fontId="62" fillId="23" borderId="46" xfId="0" applyNumberFormat="1" applyFont="1" applyFill="1" applyBorder="1" applyAlignment="1" applyProtection="1">
      <alignment horizontal="center" vertical="center"/>
      <protection locked="0"/>
    </xf>
    <xf numFmtId="164" fontId="62" fillId="6" borderId="29" xfId="0" applyFont="1" applyFill="1" applyBorder="1" applyAlignment="1">
      <alignment horizontal="left" vertical="center" wrapText="1"/>
    </xf>
    <xf numFmtId="164" fontId="62" fillId="6" borderId="27" xfId="0" applyFont="1" applyFill="1" applyBorder="1" applyAlignment="1">
      <alignment horizontal="center" vertical="center" wrapText="1"/>
    </xf>
    <xf numFmtId="173" fontId="62" fillId="6" borderId="85" xfId="0" applyNumberFormat="1" applyFont="1" applyFill="1" applyBorder="1" applyAlignment="1">
      <alignment horizontal="center" vertical="center" wrapText="1"/>
    </xf>
    <xf numFmtId="173" fontId="62" fillId="6" borderId="27" xfId="0" applyNumberFormat="1" applyFont="1" applyFill="1" applyBorder="1" applyAlignment="1">
      <alignment horizontal="center" vertical="center" wrapText="1"/>
    </xf>
    <xf numFmtId="164" fontId="62" fillId="6" borderId="47" xfId="0" applyFont="1" applyFill="1" applyBorder="1" applyAlignment="1">
      <alignment horizontal="center" vertical="center" wrapText="1"/>
    </xf>
    <xf numFmtId="164" fontId="62" fillId="6" borderId="42" xfId="0" applyFont="1" applyFill="1" applyBorder="1" applyAlignment="1">
      <alignment horizontal="left" vertical="center" wrapText="1"/>
    </xf>
    <xf numFmtId="173" fontId="62" fillId="6" borderId="18" xfId="0" applyNumberFormat="1" applyFont="1" applyFill="1" applyBorder="1" applyAlignment="1">
      <alignment horizontal="center" vertical="center" wrapText="1"/>
    </xf>
    <xf numFmtId="173" fontId="62" fillId="6" borderId="19" xfId="0" applyNumberFormat="1" applyFont="1" applyFill="1" applyBorder="1" applyAlignment="1">
      <alignment horizontal="center" vertical="center" wrapText="1"/>
    </xf>
    <xf numFmtId="173" fontId="62" fillId="6" borderId="70" xfId="0" applyNumberFormat="1" applyFont="1" applyFill="1" applyBorder="1" applyAlignment="1">
      <alignment horizontal="center" vertical="center" wrapText="1"/>
    </xf>
    <xf numFmtId="164" fontId="66" fillId="6" borderId="53" xfId="0" applyFont="1" applyFill="1" applyBorder="1" applyAlignment="1">
      <alignment horizontal="center" vertical="center" wrapText="1"/>
    </xf>
    <xf numFmtId="164" fontId="66" fillId="6" borderId="54" xfId="0" applyFont="1" applyFill="1" applyBorder="1" applyAlignment="1">
      <alignment horizontal="left" vertical="center" wrapText="1"/>
    </xf>
    <xf numFmtId="174" fontId="66" fillId="6" borderId="21" xfId="0" applyNumberFormat="1" applyFont="1" applyFill="1" applyBorder="1" applyAlignment="1">
      <alignment horizontal="center" vertical="center" wrapText="1"/>
    </xf>
    <xf numFmtId="174" fontId="66" fillId="6" borderId="22" xfId="0" applyNumberFormat="1" applyFont="1" applyFill="1" applyBorder="1" applyAlignment="1">
      <alignment horizontal="center" vertical="center" wrapText="1"/>
    </xf>
    <xf numFmtId="174" fontId="66" fillId="6" borderId="55" xfId="0" applyNumberFormat="1" applyFont="1" applyFill="1" applyBorder="1" applyAlignment="1">
      <alignment horizontal="center" vertical="center" wrapText="1"/>
    </xf>
    <xf numFmtId="164" fontId="62" fillId="6" borderId="84" xfId="0" applyFont="1" applyFill="1" applyBorder="1" applyAlignment="1">
      <alignment horizontal="center" vertical="center" wrapText="1"/>
    </xf>
    <xf numFmtId="164" fontId="62" fillId="6" borderId="86" xfId="0" applyFont="1" applyFill="1" applyBorder="1" applyAlignment="1">
      <alignment horizontal="left" vertical="center" wrapText="1"/>
    </xf>
    <xf numFmtId="171" fontId="62" fillId="6" borderId="21" xfId="0" applyNumberFormat="1" applyFont="1" applyFill="1" applyBorder="1" applyAlignment="1">
      <alignment horizontal="center" vertical="center" wrapText="1"/>
    </xf>
    <xf numFmtId="171" fontId="62" fillId="6" borderId="22" xfId="0" applyNumberFormat="1" applyFont="1" applyFill="1" applyBorder="1" applyAlignment="1">
      <alignment horizontal="center" vertical="center" wrapText="1"/>
    </xf>
    <xf numFmtId="171" fontId="62" fillId="6" borderId="55" xfId="0" applyNumberFormat="1" applyFont="1" applyFill="1" applyBorder="1" applyAlignment="1">
      <alignment horizontal="center" vertical="center" wrapText="1"/>
    </xf>
    <xf numFmtId="164" fontId="62" fillId="6" borderId="53" xfId="0" applyFont="1" applyFill="1" applyBorder="1" applyAlignment="1">
      <alignment horizontal="center" vertical="center" wrapText="1"/>
    </xf>
    <xf numFmtId="164" fontId="62" fillId="6" borderId="54" xfId="0" applyFont="1" applyFill="1" applyBorder="1" applyAlignment="1">
      <alignment horizontal="left" vertical="center" wrapText="1"/>
    </xf>
    <xf numFmtId="173" fontId="62" fillId="6" borderId="21" xfId="0" applyNumberFormat="1" applyFont="1" applyFill="1" applyBorder="1" applyAlignment="1">
      <alignment horizontal="center" vertical="center" wrapText="1"/>
    </xf>
    <xf numFmtId="173" fontId="62" fillId="6" borderId="22" xfId="0" applyNumberFormat="1" applyFont="1" applyFill="1" applyBorder="1" applyAlignment="1">
      <alignment horizontal="center" vertical="center" wrapText="1"/>
    </xf>
    <xf numFmtId="173" fontId="62" fillId="6" borderId="55" xfId="0" applyNumberFormat="1" applyFont="1" applyFill="1" applyBorder="1" applyAlignment="1">
      <alignment horizontal="center" vertical="center" wrapText="1"/>
    </xf>
    <xf numFmtId="164" fontId="62" fillId="6" borderId="57" xfId="0" applyFont="1" applyFill="1" applyBorder="1" applyAlignment="1">
      <alignment horizontal="center" vertical="center" wrapText="1"/>
    </xf>
    <xf numFmtId="164" fontId="62" fillId="6" borderId="45" xfId="0" applyFont="1" applyFill="1" applyBorder="1" applyAlignment="1">
      <alignment horizontal="left" vertical="center" wrapText="1"/>
    </xf>
    <xf numFmtId="173" fontId="62" fillId="6" borderId="24" xfId="0" applyNumberFormat="1" applyFont="1" applyFill="1" applyBorder="1" applyAlignment="1">
      <alignment horizontal="center" vertical="center" wrapText="1"/>
    </xf>
    <xf numFmtId="173" fontId="62" fillId="6" borderId="25" xfId="0" applyNumberFormat="1" applyFont="1" applyFill="1" applyBorder="1" applyAlignment="1">
      <alignment horizontal="center" vertical="center" wrapText="1"/>
    </xf>
    <xf numFmtId="173" fontId="62" fillId="6" borderId="46" xfId="0" applyNumberFormat="1" applyFont="1" applyFill="1" applyBorder="1" applyAlignment="1">
      <alignment horizontal="center" vertical="center" wrapText="1"/>
    </xf>
    <xf numFmtId="164" fontId="59" fillId="6" borderId="79" xfId="0" applyFont="1" applyFill="1" applyBorder="1" applyAlignment="1">
      <alignment horizontal="center" vertical="center" wrapText="1"/>
    </xf>
    <xf numFmtId="164" fontId="62" fillId="6" borderId="31" xfId="0" applyFont="1" applyFill="1" applyBorder="1" applyAlignment="1">
      <alignment horizontal="left" vertical="center" wrapText="1"/>
    </xf>
    <xf numFmtId="164" fontId="62" fillId="6" borderId="79" xfId="0" applyFont="1" applyFill="1" applyBorder="1" applyAlignment="1">
      <alignment horizontal="center" vertical="center" wrapText="1"/>
    </xf>
    <xf numFmtId="173" fontId="62" fillId="6" borderId="87" xfId="0" applyNumberFormat="1" applyFont="1" applyFill="1" applyBorder="1" applyAlignment="1">
      <alignment horizontal="center" vertical="center" wrapText="1"/>
    </xf>
    <xf numFmtId="173" fontId="62" fillId="6" borderId="88" xfId="0" applyNumberFormat="1" applyFont="1" applyFill="1" applyBorder="1" applyAlignment="1">
      <alignment horizontal="center" vertical="center" wrapText="1"/>
    </xf>
    <xf numFmtId="173" fontId="62" fillId="6" borderId="71" xfId="0" applyNumberFormat="1" applyFont="1" applyFill="1" applyBorder="1" applyAlignment="1">
      <alignment horizontal="center" vertical="center" wrapText="1"/>
    </xf>
    <xf numFmtId="164" fontId="62" fillId="6" borderId="49" xfId="0" applyNumberFormat="1" applyFont="1" applyFill="1" applyBorder="1" applyAlignment="1">
      <alignment horizontal="center" vertical="center" wrapText="1"/>
    </xf>
    <xf numFmtId="164" fontId="62" fillId="6" borderId="89" xfId="0" applyFont="1" applyFill="1" applyBorder="1" applyAlignment="1">
      <alignment horizontal="left" wrapText="1"/>
    </xf>
    <xf numFmtId="164" fontId="62" fillId="6" borderId="52" xfId="0" applyFont="1" applyFill="1" applyBorder="1" applyAlignment="1">
      <alignment horizontal="center" vertical="center" wrapText="1"/>
    </xf>
    <xf numFmtId="164" fontId="64" fillId="0" borderId="0" xfId="0" applyFont="1" applyFill="1" applyAlignment="1">
      <alignment horizontal="center"/>
    </xf>
    <xf numFmtId="164" fontId="62" fillId="6" borderId="54" xfId="0" applyFont="1" applyFill="1" applyBorder="1" applyAlignment="1">
      <alignment horizontal="center" vertical="center" wrapText="1"/>
    </xf>
    <xf numFmtId="164" fontId="62" fillId="6" borderId="82" xfId="0" applyFont="1" applyFill="1" applyBorder="1" applyAlignment="1">
      <alignment horizontal="left" wrapText="1"/>
    </xf>
    <xf numFmtId="173" fontId="62" fillId="6" borderId="54" xfId="0" applyNumberFormat="1" applyFont="1" applyFill="1" applyBorder="1" applyAlignment="1">
      <alignment horizontal="center" vertical="center" wrapText="1"/>
    </xf>
    <xf numFmtId="164" fontId="62" fillId="6" borderId="86" xfId="0" applyFont="1" applyFill="1" applyBorder="1" applyAlignment="1">
      <alignment horizontal="center" vertical="center" wrapText="1"/>
    </xf>
    <xf numFmtId="164" fontId="62" fillId="6" borderId="90" xfId="0" applyFont="1" applyFill="1" applyBorder="1" applyAlignment="1">
      <alignment horizontal="left" vertical="center" wrapText="1"/>
    </xf>
    <xf numFmtId="173" fontId="62" fillId="6" borderId="61" xfId="0" applyNumberFormat="1" applyFont="1" applyFill="1" applyBorder="1" applyAlignment="1">
      <alignment horizontal="center" vertical="center" wrapText="1"/>
    </xf>
    <xf numFmtId="173" fontId="62" fillId="6" borderId="40" xfId="0" applyNumberFormat="1" applyFont="1" applyFill="1" applyBorder="1" applyAlignment="1">
      <alignment horizontal="center" vertical="center" wrapText="1"/>
    </xf>
    <xf numFmtId="173" fontId="62" fillId="6" borderId="74" xfId="0" applyNumberFormat="1" applyFont="1" applyFill="1" applyBorder="1" applyAlignment="1">
      <alignment horizontal="center" vertical="center" wrapText="1"/>
    </xf>
    <xf numFmtId="164" fontId="64" fillId="6" borderId="27" xfId="0" applyFont="1" applyFill="1" applyBorder="1" applyAlignment="1">
      <alignment horizontal="center" vertical="center" wrapText="1"/>
    </xf>
    <xf numFmtId="164" fontId="64" fillId="6" borderId="43" xfId="0" applyFont="1" applyFill="1" applyBorder="1" applyAlignment="1">
      <alignment horizontal="left"/>
    </xf>
    <xf numFmtId="173" fontId="64" fillId="6" borderId="34" xfId="0" applyNumberFormat="1" applyFont="1" applyFill="1" applyBorder="1" applyAlignment="1">
      <alignment horizontal="center"/>
    </xf>
    <xf numFmtId="173" fontId="64" fillId="6" borderId="35" xfId="0" applyNumberFormat="1" applyFont="1" applyFill="1" applyBorder="1" applyAlignment="1">
      <alignment horizontal="center"/>
    </xf>
    <xf numFmtId="173" fontId="64" fillId="6" borderId="44" xfId="0" applyNumberFormat="1" applyFont="1" applyFill="1" applyBorder="1" applyAlignment="1">
      <alignment horizontal="center"/>
    </xf>
    <xf numFmtId="164" fontId="60" fillId="6" borderId="42" xfId="0" applyFont="1" applyFill="1" applyBorder="1" applyAlignment="1">
      <alignment horizontal="center" vertical="center"/>
    </xf>
    <xf numFmtId="164" fontId="61" fillId="6" borderId="81" xfId="0" applyFont="1" applyFill="1" applyBorder="1" applyAlignment="1">
      <alignment horizontal="left" wrapText="1"/>
    </xf>
    <xf numFmtId="164" fontId="60" fillId="6" borderId="47" xfId="0" applyFont="1" applyFill="1" applyBorder="1" applyAlignment="1">
      <alignment horizontal="center"/>
    </xf>
    <xf numFmtId="171" fontId="61" fillId="6" borderId="18" xfId="0" applyNumberFormat="1" applyFont="1" applyFill="1" applyBorder="1" applyAlignment="1">
      <alignment horizontal="center" vertical="center"/>
    </xf>
    <xf numFmtId="171" fontId="61" fillId="6" borderId="19" xfId="0" applyNumberFormat="1" applyFont="1" applyFill="1" applyBorder="1" applyAlignment="1">
      <alignment horizontal="center" vertical="center"/>
    </xf>
    <xf numFmtId="171" fontId="61" fillId="6" borderId="70" xfId="0" applyNumberFormat="1" applyFont="1" applyFill="1" applyBorder="1" applyAlignment="1">
      <alignment horizontal="center" vertical="center"/>
    </xf>
    <xf numFmtId="164" fontId="67" fillId="6" borderId="49" xfId="0" applyFont="1" applyFill="1" applyBorder="1" applyAlignment="1">
      <alignment horizontal="center" vertical="center"/>
    </xf>
    <xf numFmtId="164" fontId="68" fillId="6" borderId="89" xfId="0" applyFont="1" applyFill="1" applyBorder="1" applyAlignment="1">
      <alignment horizontal="left" wrapText="1"/>
    </xf>
    <xf numFmtId="164" fontId="67" fillId="6" borderId="52" xfId="0" applyFont="1" applyFill="1" applyBorder="1" applyAlignment="1">
      <alignment horizontal="center"/>
    </xf>
    <xf numFmtId="171" fontId="69" fillId="6" borderId="21" xfId="0" applyNumberFormat="1" applyFont="1" applyFill="1" applyBorder="1" applyAlignment="1">
      <alignment horizontal="center" vertical="center"/>
    </xf>
    <xf numFmtId="171" fontId="69" fillId="6" borderId="22" xfId="0" applyNumberFormat="1" applyFont="1" applyFill="1" applyBorder="1" applyAlignment="1">
      <alignment horizontal="center" vertical="center"/>
    </xf>
    <xf numFmtId="171" fontId="69" fillId="6" borderId="55" xfId="0" applyNumberFormat="1" applyFont="1" applyFill="1" applyBorder="1" applyAlignment="1">
      <alignment horizontal="center" vertical="center"/>
    </xf>
    <xf numFmtId="164" fontId="67" fillId="0" borderId="0" xfId="0" applyFont="1" applyFill="1" applyAlignment="1">
      <alignment horizontal="center"/>
    </xf>
    <xf numFmtId="164" fontId="60" fillId="6" borderId="49" xfId="0" applyFont="1" applyFill="1" applyBorder="1" applyAlignment="1">
      <alignment horizontal="center" vertical="center"/>
    </xf>
    <xf numFmtId="164" fontId="61" fillId="6" borderId="89" xfId="0" applyFont="1" applyFill="1" applyBorder="1" applyAlignment="1">
      <alignment horizontal="left" wrapText="1"/>
    </xf>
    <xf numFmtId="164" fontId="61" fillId="6" borderId="53" xfId="0" applyFont="1" applyFill="1" applyBorder="1" applyAlignment="1">
      <alignment horizontal="center" vertical="center" wrapText="1"/>
    </xf>
    <xf numFmtId="171" fontId="61" fillId="6" borderId="21" xfId="0" applyNumberFormat="1" applyFont="1" applyFill="1" applyBorder="1" applyAlignment="1">
      <alignment horizontal="center" vertical="center"/>
    </xf>
    <xf numFmtId="171" fontId="61" fillId="6" borderId="22" xfId="0" applyNumberFormat="1" applyFont="1" applyFill="1" applyBorder="1" applyAlignment="1">
      <alignment horizontal="center" vertical="center"/>
    </xf>
    <xf numFmtId="171" fontId="61" fillId="6" borderId="55" xfId="0" applyNumberFormat="1" applyFont="1" applyFill="1" applyBorder="1" applyAlignment="1">
      <alignment horizontal="center" vertical="center"/>
    </xf>
    <xf numFmtId="164" fontId="65" fillId="6" borderId="49" xfId="0" applyFont="1" applyFill="1" applyBorder="1" applyAlignment="1">
      <alignment horizontal="center" vertical="center"/>
    </xf>
    <xf numFmtId="164" fontId="66" fillId="6" borderId="89" xfId="0" applyFont="1" applyFill="1" applyBorder="1" applyAlignment="1">
      <alignment horizontal="left" wrapText="1"/>
    </xf>
    <xf numFmtId="171" fontId="57" fillId="6" borderId="22" xfId="0" applyNumberFormat="1" applyFont="1" applyFill="1" applyBorder="1" applyAlignment="1">
      <alignment horizontal="center" vertical="center"/>
    </xf>
    <xf numFmtId="171" fontId="57" fillId="6" borderId="55" xfId="0" applyNumberFormat="1" applyFont="1" applyFill="1" applyBorder="1" applyAlignment="1">
      <alignment horizontal="center" vertical="center"/>
    </xf>
    <xf numFmtId="164" fontId="60" fillId="6" borderId="54" xfId="0" applyNumberFormat="1" applyFont="1" applyFill="1" applyBorder="1" applyAlignment="1">
      <alignment horizontal="center" vertical="center"/>
    </xf>
    <xf numFmtId="171" fontId="61" fillId="6" borderId="24" xfId="0" applyNumberFormat="1" applyFont="1" applyFill="1" applyBorder="1" applyAlignment="1">
      <alignment horizontal="center" vertical="center"/>
    </xf>
    <xf numFmtId="171" fontId="61" fillId="6" borderId="25" xfId="0" applyNumberFormat="1" applyFont="1" applyFill="1" applyBorder="1" applyAlignment="1">
      <alignment horizontal="center" vertical="center"/>
    </xf>
    <xf numFmtId="171" fontId="61" fillId="6" borderId="46" xfId="0" applyNumberFormat="1" applyFont="1" applyFill="1" applyBorder="1" applyAlignment="1">
      <alignment horizontal="center" vertical="center"/>
    </xf>
    <xf numFmtId="164" fontId="0" fillId="6" borderId="27" xfId="0" applyFont="1" applyFill="1" applyBorder="1" applyAlignment="1">
      <alignment horizontal="center" vertical="center"/>
    </xf>
    <xf numFmtId="164" fontId="64" fillId="6" borderId="43" xfId="0" applyFont="1" applyFill="1" applyBorder="1" applyAlignment="1">
      <alignment/>
    </xf>
    <xf numFmtId="164" fontId="64" fillId="6" borderId="91" xfId="0" applyFont="1" applyFill="1" applyBorder="1" applyAlignment="1">
      <alignment horizontal="center" vertical="center"/>
    </xf>
    <xf numFmtId="173" fontId="64" fillId="6" borderId="79" xfId="0" applyNumberFormat="1" applyFont="1" applyFill="1" applyBorder="1" applyAlignment="1">
      <alignment horizontal="center" vertical="center"/>
    </xf>
    <xf numFmtId="164" fontId="0" fillId="6" borderId="28" xfId="0" applyFont="1" applyFill="1" applyBorder="1" applyAlignment="1">
      <alignment horizontal="center" vertical="center"/>
    </xf>
    <xf numFmtId="164" fontId="64" fillId="6" borderId="92" xfId="0" applyFont="1" applyFill="1" applyBorder="1" applyAlignment="1">
      <alignment horizontal="center"/>
    </xf>
    <xf numFmtId="164" fontId="61" fillId="6" borderId="27" xfId="0" applyFont="1" applyFill="1" applyBorder="1" applyAlignment="1">
      <alignment horizontal="center" wrapText="1"/>
    </xf>
    <xf numFmtId="164" fontId="60" fillId="6" borderId="27" xfId="0" applyFont="1" applyFill="1" applyBorder="1" applyAlignment="1">
      <alignment horizontal="center"/>
    </xf>
    <xf numFmtId="171" fontId="61" fillId="6" borderId="27" xfId="0" applyNumberFormat="1" applyFont="1" applyFill="1" applyBorder="1" applyAlignment="1">
      <alignment horizontal="center"/>
    </xf>
    <xf numFmtId="174" fontId="61" fillId="6" borderId="75" xfId="0" applyNumberFormat="1" applyFont="1" applyFill="1" applyBorder="1" applyAlignment="1">
      <alignment horizontal="center"/>
    </xf>
    <xf numFmtId="164" fontId="61" fillId="6" borderId="44" xfId="0" applyFont="1" applyFill="1" applyBorder="1" applyAlignment="1">
      <alignment horizontal="center"/>
    </xf>
    <xf numFmtId="164" fontId="0" fillId="0" borderId="48" xfId="0" applyFont="1" applyFill="1" applyBorder="1" applyAlignment="1">
      <alignment horizontal="center"/>
    </xf>
    <xf numFmtId="164" fontId="57" fillId="0" borderId="0" xfId="0" applyFont="1" applyFill="1" applyAlignment="1">
      <alignment horizontal="right" wrapText="1"/>
    </xf>
    <xf numFmtId="164" fontId="70" fillId="0" borderId="0" xfId="72" applyFont="1" applyFill="1">
      <alignment/>
      <protection/>
    </xf>
    <xf numFmtId="164" fontId="70" fillId="24" borderId="0" xfId="72" applyFont="1" applyFill="1">
      <alignment/>
      <protection/>
    </xf>
    <xf numFmtId="164" fontId="70" fillId="0" borderId="0" xfId="72" applyFont="1">
      <alignment/>
      <protection/>
    </xf>
    <xf numFmtId="164" fontId="71" fillId="0" borderId="0" xfId="72" applyFont="1" applyFill="1" applyBorder="1" applyAlignment="1">
      <alignment horizontal="center"/>
      <protection/>
    </xf>
    <xf numFmtId="164" fontId="71" fillId="0" borderId="0" xfId="72" applyFont="1" applyFill="1">
      <alignment/>
      <protection/>
    </xf>
    <xf numFmtId="164" fontId="71" fillId="24" borderId="0" xfId="72" applyFont="1" applyFill="1">
      <alignment/>
      <protection/>
    </xf>
    <xf numFmtId="164" fontId="71" fillId="0" borderId="0" xfId="72" applyFont="1">
      <alignment/>
      <protection/>
    </xf>
    <xf numFmtId="164" fontId="70" fillId="0" borderId="0" xfId="72" applyFont="1" applyFill="1" applyBorder="1" applyAlignment="1">
      <alignment horizontal="center"/>
      <protection/>
    </xf>
    <xf numFmtId="164" fontId="70" fillId="0" borderId="80" xfId="72" applyFont="1" applyFill="1" applyBorder="1" applyAlignment="1">
      <alignment horizontal="center"/>
      <protection/>
    </xf>
    <xf numFmtId="164" fontId="71" fillId="0" borderId="80" xfId="72" applyFont="1" applyFill="1" applyBorder="1" applyAlignment="1">
      <alignment horizontal="center"/>
      <protection/>
    </xf>
    <xf numFmtId="164" fontId="72" fillId="0" borderId="0" xfId="72" applyFont="1" applyFill="1" applyBorder="1" applyAlignment="1">
      <alignment horizontal="center"/>
      <protection/>
    </xf>
    <xf numFmtId="164" fontId="73" fillId="0" borderId="0" xfId="72" applyFont="1" applyFill="1" applyBorder="1" applyAlignment="1">
      <alignment horizontal="center"/>
      <protection/>
    </xf>
    <xf numFmtId="164" fontId="73" fillId="0" borderId="0" xfId="72" applyFont="1" applyFill="1">
      <alignment/>
      <protection/>
    </xf>
    <xf numFmtId="164" fontId="73" fillId="24" borderId="0" xfId="72" applyFont="1" applyFill="1">
      <alignment/>
      <protection/>
    </xf>
    <xf numFmtId="164" fontId="73" fillId="0" borderId="0" xfId="72" applyFont="1">
      <alignment/>
      <protection/>
    </xf>
    <xf numFmtId="164" fontId="70" fillId="0" borderId="22" xfId="72" applyFont="1" applyFill="1" applyBorder="1" applyAlignment="1">
      <alignment horizontal="center" vertical="center" wrapText="1"/>
      <protection/>
    </xf>
    <xf numFmtId="164" fontId="70" fillId="0" borderId="22" xfId="72" applyFont="1" applyFill="1" applyBorder="1" applyAlignment="1">
      <alignment horizontal="center" vertical="center"/>
      <protection/>
    </xf>
    <xf numFmtId="164" fontId="72" fillId="0" borderId="66" xfId="72" applyFont="1" applyFill="1" applyBorder="1" applyAlignment="1">
      <alignment horizontal="center" vertical="center"/>
      <protection/>
    </xf>
    <xf numFmtId="164" fontId="70" fillId="0" borderId="18" xfId="72" applyFont="1" applyFill="1" applyBorder="1" applyAlignment="1">
      <alignment horizontal="center" vertical="center"/>
      <protection/>
    </xf>
    <xf numFmtId="164" fontId="70" fillId="0" borderId="70" xfId="72" applyFont="1" applyFill="1" applyBorder="1" applyAlignment="1">
      <alignment horizontal="center" vertical="center"/>
      <protection/>
    </xf>
    <xf numFmtId="164" fontId="70" fillId="24" borderId="0" xfId="72" applyFont="1" applyFill="1" applyAlignment="1">
      <alignment horizontal="center" vertical="center"/>
      <protection/>
    </xf>
    <xf numFmtId="164" fontId="70" fillId="0" borderId="0" xfId="72" applyFont="1" applyAlignment="1">
      <alignment horizontal="center" vertical="center"/>
      <protection/>
    </xf>
    <xf numFmtId="164" fontId="73" fillId="0" borderId="40" xfId="72" applyFont="1" applyFill="1" applyBorder="1" applyAlignment="1">
      <alignment horizontal="center" vertical="center"/>
      <protection/>
    </xf>
    <xf numFmtId="164" fontId="73" fillId="0" borderId="62" xfId="72" applyFont="1" applyFill="1" applyBorder="1" applyAlignment="1">
      <alignment horizontal="center" vertical="center"/>
      <protection/>
    </xf>
    <xf numFmtId="164" fontId="73" fillId="0" borderId="61" xfId="72" applyFont="1" applyFill="1" applyBorder="1" applyAlignment="1">
      <alignment horizontal="center" vertical="center"/>
      <protection/>
    </xf>
    <xf numFmtId="164" fontId="73" fillId="0" borderId="74" xfId="72" applyFont="1" applyFill="1" applyBorder="1" applyAlignment="1">
      <alignment horizontal="center" vertical="center"/>
      <protection/>
    </xf>
    <xf numFmtId="164" fontId="73" fillId="24" borderId="0" xfId="72" applyFont="1" applyFill="1" applyAlignment="1">
      <alignment horizontal="center" vertical="center"/>
      <protection/>
    </xf>
    <xf numFmtId="164" fontId="73" fillId="25" borderId="0" xfId="72" applyFont="1" applyFill="1" applyAlignment="1">
      <alignment horizontal="center" vertical="center"/>
      <protection/>
    </xf>
    <xf numFmtId="164" fontId="74" fillId="0" borderId="54" xfId="72" applyFont="1" applyBorder="1" applyAlignment="1">
      <alignment horizontal="center" vertical="center"/>
      <protection/>
    </xf>
    <xf numFmtId="164" fontId="73" fillId="24" borderId="0" xfId="72" applyFont="1" applyFill="1" applyAlignment="1">
      <alignment vertical="center"/>
      <protection/>
    </xf>
    <xf numFmtId="164" fontId="73" fillId="25" borderId="0" xfId="72" applyFont="1" applyFill="1" applyAlignment="1">
      <alignment vertical="center"/>
      <protection/>
    </xf>
    <xf numFmtId="164" fontId="45" fillId="0" borderId="86" xfId="72" applyFont="1" applyBorder="1" applyAlignment="1">
      <alignment horizontal="center" vertical="center"/>
      <protection/>
    </xf>
    <xf numFmtId="164" fontId="75" fillId="0" borderId="27" xfId="72" applyFont="1" applyBorder="1" applyAlignment="1">
      <alignment horizontal="center" vertical="center"/>
      <protection/>
    </xf>
    <xf numFmtId="164" fontId="76" fillId="0" borderId="61" xfId="72" applyFont="1" applyBorder="1" applyAlignment="1">
      <alignment horizontal="left"/>
      <protection/>
    </xf>
    <xf numFmtId="171" fontId="77" fillId="0" borderId="40" xfId="72" applyNumberFormat="1" applyFont="1" applyBorder="1">
      <alignment/>
      <protection/>
    </xf>
    <xf numFmtId="171" fontId="77" fillId="26" borderId="62" xfId="72" applyNumberFormat="1" applyFont="1" applyFill="1" applyBorder="1">
      <alignment/>
      <protection/>
    </xf>
    <xf numFmtId="171" fontId="76" fillId="0" borderId="61" xfId="72" applyNumberFormat="1" applyFont="1" applyBorder="1">
      <alignment/>
      <protection/>
    </xf>
    <xf numFmtId="171" fontId="76" fillId="0" borderId="74" xfId="72" applyNumberFormat="1" applyFont="1" applyBorder="1">
      <alignment/>
      <protection/>
    </xf>
    <xf numFmtId="164" fontId="72" fillId="0" borderId="34" xfId="72" applyFont="1" applyFill="1" applyBorder="1" applyAlignment="1">
      <alignment horizontal="center" vertical="center" wrapText="1"/>
      <protection/>
    </xf>
    <xf numFmtId="171" fontId="78" fillId="0" borderId="35" xfId="72" applyNumberFormat="1" applyFont="1" applyBorder="1">
      <alignment/>
      <protection/>
    </xf>
    <xf numFmtId="171" fontId="78" fillId="26" borderId="35" xfId="72" applyNumberFormat="1" applyFont="1" applyFill="1" applyBorder="1">
      <alignment/>
      <protection/>
    </xf>
    <xf numFmtId="171" fontId="79" fillId="0" borderId="35" xfId="72" applyNumberFormat="1" applyFont="1" applyBorder="1">
      <alignment/>
      <protection/>
    </xf>
    <xf numFmtId="171" fontId="79" fillId="0" borderId="44" xfId="72" applyNumberFormat="1" applyFont="1" applyBorder="1">
      <alignment/>
      <protection/>
    </xf>
    <xf numFmtId="164" fontId="80" fillId="0" borderId="49" xfId="72" applyFont="1" applyFill="1" applyBorder="1" applyAlignment="1">
      <alignment horizontal="center" vertical="center"/>
      <protection/>
    </xf>
    <xf numFmtId="164" fontId="72" fillId="24" borderId="0" xfId="72" applyFont="1" applyFill="1" applyAlignment="1">
      <alignment vertical="center"/>
      <protection/>
    </xf>
    <xf numFmtId="164" fontId="72" fillId="0" borderId="0" xfId="72" applyFont="1" applyAlignment="1">
      <alignment vertical="center"/>
      <protection/>
    </xf>
    <xf numFmtId="164" fontId="81" fillId="0" borderId="54" xfId="72" applyFont="1" applyFill="1" applyBorder="1" applyAlignment="1">
      <alignment horizontal="center" vertical="center"/>
      <protection/>
    </xf>
    <xf numFmtId="164" fontId="76" fillId="24" borderId="0" xfId="72" applyFont="1" applyFill="1">
      <alignment/>
      <protection/>
    </xf>
    <xf numFmtId="164" fontId="76" fillId="0" borderId="0" xfId="72" applyFont="1">
      <alignment/>
      <protection/>
    </xf>
    <xf numFmtId="171" fontId="82" fillId="0" borderId="35" xfId="72" applyNumberFormat="1" applyFont="1" applyFill="1" applyBorder="1" applyAlignment="1">
      <alignment vertical="center"/>
      <protection/>
    </xf>
    <xf numFmtId="171" fontId="78" fillId="26" borderId="91" xfId="72" applyNumberFormat="1" applyFont="1" applyFill="1" applyBorder="1">
      <alignment/>
      <protection/>
    </xf>
    <xf numFmtId="171" fontId="72" fillId="0" borderId="35" xfId="72" applyNumberFormat="1" applyFont="1" applyFill="1" applyBorder="1" applyAlignment="1">
      <alignment vertical="center"/>
      <protection/>
    </xf>
    <xf numFmtId="171" fontId="72" fillId="0" borderId="44" xfId="72" applyNumberFormat="1" applyFont="1" applyFill="1" applyBorder="1" applyAlignment="1">
      <alignment vertical="center"/>
      <protection/>
    </xf>
    <xf numFmtId="164" fontId="72" fillId="0" borderId="0" xfId="72" applyFont="1" applyFill="1" applyAlignment="1">
      <alignment vertical="center"/>
      <protection/>
    </xf>
    <xf numFmtId="164" fontId="72" fillId="0" borderId="0" xfId="72" applyFont="1" applyFill="1" applyBorder="1" applyAlignment="1">
      <alignment horizontal="center" vertical="center" wrapText="1"/>
      <protection/>
    </xf>
    <xf numFmtId="171" fontId="82" fillId="0" borderId="0" xfId="72" applyNumberFormat="1" applyFont="1" applyFill="1" applyBorder="1" applyAlignment="1">
      <alignment vertical="center"/>
      <protection/>
    </xf>
    <xf numFmtId="171" fontId="72" fillId="0" borderId="0" xfId="72" applyNumberFormat="1" applyFont="1" applyFill="1" applyBorder="1" applyAlignment="1">
      <alignment vertical="center"/>
      <protection/>
    </xf>
    <xf numFmtId="164" fontId="38" fillId="0" borderId="0" xfId="72" applyFont="1" applyFill="1" applyBorder="1" applyAlignment="1" applyProtection="1">
      <alignment horizontal="left"/>
      <protection locked="0"/>
    </xf>
    <xf numFmtId="164" fontId="38" fillId="0" borderId="80" xfId="72" applyFont="1" applyFill="1" applyBorder="1" applyAlignment="1" applyProtection="1">
      <alignment/>
      <protection locked="0"/>
    </xf>
    <xf numFmtId="164" fontId="38" fillId="0" borderId="0" xfId="72" applyFont="1" applyFill="1" applyBorder="1" applyAlignment="1" applyProtection="1">
      <alignment/>
      <protection locked="0"/>
    </xf>
    <xf numFmtId="164" fontId="83" fillId="0" borderId="0" xfId="72" applyFont="1" applyFill="1" applyBorder="1" applyAlignment="1" applyProtection="1">
      <alignment/>
      <protection locked="0"/>
    </xf>
    <xf numFmtId="164" fontId="38" fillId="24" borderId="0" xfId="72" applyFont="1" applyFill="1" applyBorder="1" applyAlignment="1" applyProtection="1">
      <alignment/>
      <protection locked="0"/>
    </xf>
    <xf numFmtId="164" fontId="38" fillId="0" borderId="0" xfId="72" applyFont="1" applyBorder="1" applyAlignment="1" applyProtection="1">
      <alignment/>
      <protection locked="0"/>
    </xf>
    <xf numFmtId="164" fontId="38" fillId="0" borderId="0" xfId="72" applyFont="1" applyProtection="1">
      <alignment/>
      <protection locked="0"/>
    </xf>
    <xf numFmtId="164" fontId="84" fillId="0" borderId="0" xfId="72" applyFont="1" applyFill="1" applyAlignment="1" applyProtection="1">
      <alignment wrapText="1"/>
      <protection locked="0"/>
    </xf>
    <xf numFmtId="164" fontId="84" fillId="0" borderId="0" xfId="72" applyFont="1" applyFill="1" applyProtection="1">
      <alignment/>
      <protection locked="0"/>
    </xf>
    <xf numFmtId="164" fontId="84" fillId="0" borderId="0" xfId="72" applyFont="1" applyFill="1" applyBorder="1" applyAlignment="1" applyProtection="1">
      <alignment horizontal="center"/>
      <protection locked="0"/>
    </xf>
    <xf numFmtId="164" fontId="84" fillId="24" borderId="0" xfId="72" applyFont="1" applyFill="1" applyBorder="1" applyAlignment="1" applyProtection="1">
      <alignment horizontal="center"/>
      <protection locked="0"/>
    </xf>
    <xf numFmtId="164" fontId="84" fillId="0" borderId="0" xfId="72" applyFont="1" applyBorder="1" applyAlignment="1" applyProtection="1">
      <alignment horizontal="center"/>
      <protection locked="0"/>
    </xf>
    <xf numFmtId="164" fontId="84" fillId="0" borderId="0" xfId="72" applyFont="1" applyAlignment="1" applyProtection="1">
      <alignment/>
      <protection locked="0"/>
    </xf>
    <xf numFmtId="164" fontId="84" fillId="0" borderId="0" xfId="72" applyFont="1" applyProtection="1">
      <alignment/>
      <protection locked="0"/>
    </xf>
    <xf numFmtId="164" fontId="84" fillId="0" borderId="93" xfId="72" applyFont="1" applyFill="1" applyBorder="1" applyAlignment="1" applyProtection="1">
      <alignment horizontal="center"/>
      <protection locked="0"/>
    </xf>
    <xf numFmtId="164" fontId="84" fillId="0" borderId="93" xfId="72" applyFont="1" applyFill="1" applyBorder="1" applyAlignment="1" applyProtection="1">
      <alignment/>
      <protection locked="0"/>
    </xf>
    <xf numFmtId="164" fontId="84" fillId="0" borderId="0" xfId="72" applyFont="1" applyFill="1" applyBorder="1" applyAlignment="1" applyProtection="1">
      <alignment/>
      <protection locked="0"/>
    </xf>
    <xf numFmtId="164" fontId="84" fillId="0" borderId="0" xfId="72" applyFont="1" applyFill="1" applyBorder="1" applyProtection="1">
      <alignment/>
      <protection locked="0"/>
    </xf>
    <xf numFmtId="164" fontId="84" fillId="24" borderId="0" xfId="72" applyFont="1" applyFill="1" applyBorder="1" applyAlignment="1" applyProtection="1">
      <alignment/>
      <protection locked="0"/>
    </xf>
    <xf numFmtId="164" fontId="84" fillId="0" borderId="0" xfId="72" applyFont="1" applyBorder="1" applyProtection="1">
      <alignment/>
      <protection locked="0"/>
    </xf>
    <xf numFmtId="164" fontId="84" fillId="0" borderId="0" xfId="72" applyFont="1" applyBorder="1" applyAlignment="1" applyProtection="1">
      <alignment/>
      <protection locked="0"/>
    </xf>
    <xf numFmtId="164" fontId="80" fillId="0" borderId="18" xfId="72" applyFont="1" applyBorder="1" applyAlignment="1">
      <alignment vertical="center"/>
      <protection/>
    </xf>
    <xf numFmtId="164" fontId="72" fillId="0" borderId="19" xfId="72" applyFont="1" applyBorder="1" applyAlignment="1">
      <alignment vertical="center"/>
      <protection/>
    </xf>
    <xf numFmtId="164" fontId="72" fillId="26" borderId="64" xfId="72" applyFont="1" applyFill="1" applyBorder="1" applyAlignment="1">
      <alignment vertical="center"/>
      <protection/>
    </xf>
    <xf numFmtId="164" fontId="72" fillId="0" borderId="18" xfId="72" applyFont="1" applyBorder="1" applyAlignment="1">
      <alignment vertical="center"/>
      <protection/>
    </xf>
    <xf numFmtId="164" fontId="72" fillId="0" borderId="70" xfId="72" applyFont="1" applyBorder="1" applyAlignment="1">
      <alignment vertical="center"/>
      <protection/>
    </xf>
    <xf numFmtId="164" fontId="76" fillId="0" borderId="21" xfId="72" applyFont="1" applyBorder="1">
      <alignment/>
      <protection/>
    </xf>
    <xf numFmtId="171" fontId="77" fillId="0" borderId="22" xfId="72" applyNumberFormat="1" applyFont="1" applyBorder="1" applyProtection="1">
      <alignment/>
      <protection/>
    </xf>
    <xf numFmtId="171" fontId="77" fillId="26" borderId="66" xfId="72" applyNumberFormat="1" applyFont="1" applyFill="1" applyBorder="1" applyProtection="1">
      <alignment/>
      <protection/>
    </xf>
    <xf numFmtId="171" fontId="76" fillId="0" borderId="21" xfId="72" applyNumberFormat="1" applyFont="1" applyBorder="1">
      <alignment/>
      <protection/>
    </xf>
    <xf numFmtId="171" fontId="76" fillId="0" borderId="55" xfId="72" applyNumberFormat="1" applyFont="1" applyBorder="1">
      <alignment/>
      <protection/>
    </xf>
    <xf numFmtId="164" fontId="70" fillId="0" borderId="21" xfId="72" applyFont="1" applyBorder="1" applyAlignment="1">
      <alignment horizontal="right"/>
      <protection/>
    </xf>
    <xf numFmtId="164" fontId="85" fillId="0" borderId="22" xfId="72" applyFont="1" applyBorder="1">
      <alignment/>
      <protection/>
    </xf>
    <xf numFmtId="171" fontId="85" fillId="26" borderId="66" xfId="72" applyNumberFormat="1" applyFont="1" applyFill="1" applyBorder="1">
      <alignment/>
      <protection/>
    </xf>
    <xf numFmtId="171" fontId="70" fillId="0" borderId="21" xfId="72" applyNumberFormat="1" applyFont="1" applyBorder="1">
      <alignment/>
      <protection/>
    </xf>
    <xf numFmtId="171" fontId="70" fillId="0" borderId="55" xfId="72" applyNumberFormat="1" applyFont="1" applyBorder="1">
      <alignment/>
      <protection/>
    </xf>
    <xf numFmtId="171" fontId="77" fillId="26" borderId="66" xfId="72" applyNumberFormat="1" applyFont="1" applyFill="1" applyBorder="1">
      <alignment/>
      <protection/>
    </xf>
    <xf numFmtId="171" fontId="77" fillId="0" borderId="22" xfId="72" applyNumberFormat="1" applyFont="1" applyBorder="1">
      <alignment/>
      <protection/>
    </xf>
    <xf numFmtId="164" fontId="76" fillId="0" borderId="21" xfId="72" applyFont="1" applyBorder="1" applyAlignment="1">
      <alignment horizontal="left"/>
      <protection/>
    </xf>
    <xf numFmtId="171" fontId="85" fillId="0" borderId="22" xfId="72" applyNumberFormat="1" applyFont="1" applyBorder="1">
      <alignment/>
      <protection/>
    </xf>
    <xf numFmtId="171" fontId="85" fillId="0" borderId="40" xfId="72" applyNumberFormat="1" applyFont="1" applyBorder="1">
      <alignment/>
      <protection/>
    </xf>
    <xf numFmtId="164" fontId="70" fillId="0" borderId="61" xfId="72" applyFont="1" applyBorder="1" applyAlignment="1">
      <alignment horizontal="right"/>
      <protection/>
    </xf>
    <xf numFmtId="171" fontId="85" fillId="26" borderId="62" xfId="72" applyNumberFormat="1" applyFont="1" applyFill="1" applyBorder="1">
      <alignment/>
      <protection/>
    </xf>
    <xf numFmtId="171" fontId="70" fillId="0" borderId="61" xfId="72" applyNumberFormat="1" applyFont="1" applyBorder="1">
      <alignment/>
      <protection/>
    </xf>
    <xf numFmtId="171" fontId="70" fillId="0" borderId="74" xfId="72" applyNumberFormat="1" applyFont="1" applyBorder="1">
      <alignment/>
      <protection/>
    </xf>
    <xf numFmtId="164" fontId="72" fillId="0" borderId="24" xfId="72" applyFont="1" applyBorder="1" applyAlignment="1">
      <alignment horizontal="center" vertical="center"/>
      <protection/>
    </xf>
    <xf numFmtId="171" fontId="82" fillId="0" borderId="25" xfId="72" applyNumberFormat="1" applyFont="1" applyBorder="1" applyAlignment="1">
      <alignment vertical="center"/>
      <protection/>
    </xf>
    <xf numFmtId="171" fontId="82" fillId="26" borderId="69" xfId="72" applyNumberFormat="1" applyFont="1" applyFill="1" applyBorder="1" applyAlignment="1">
      <alignment vertical="center"/>
      <protection/>
    </xf>
    <xf numFmtId="171" fontId="72" fillId="0" borderId="24" xfId="72" applyNumberFormat="1" applyFont="1" applyBorder="1" applyAlignment="1">
      <alignment vertical="center"/>
      <protection/>
    </xf>
    <xf numFmtId="171" fontId="72" fillId="0" borderId="46" xfId="72" applyNumberFormat="1" applyFont="1" applyBorder="1" applyAlignment="1">
      <alignment vertical="center"/>
      <protection/>
    </xf>
    <xf numFmtId="164" fontId="80" fillId="0" borderId="18" xfId="72" applyFont="1" applyFill="1" applyBorder="1" applyAlignment="1">
      <alignment vertical="center"/>
      <protection/>
    </xf>
    <xf numFmtId="164" fontId="82" fillId="0" borderId="19" xfId="72" applyFont="1" applyFill="1" applyBorder="1" applyAlignment="1">
      <alignment vertical="center"/>
      <protection/>
    </xf>
    <xf numFmtId="164" fontId="82" fillId="0" borderId="64" xfId="72" applyFont="1" applyFill="1" applyBorder="1" applyAlignment="1">
      <alignment vertical="center"/>
      <protection/>
    </xf>
    <xf numFmtId="164" fontId="72" fillId="0" borderId="50" xfId="72" applyFont="1" applyFill="1" applyBorder="1" applyAlignment="1">
      <alignment vertical="center"/>
      <protection/>
    </xf>
    <xf numFmtId="164" fontId="72" fillId="0" borderId="51" xfId="72" applyFont="1" applyFill="1" applyBorder="1" applyAlignment="1">
      <alignment vertical="center"/>
      <protection/>
    </xf>
    <xf numFmtId="164" fontId="76" fillId="0" borderId="21" xfId="72" applyFont="1" applyFill="1" applyBorder="1">
      <alignment/>
      <protection/>
    </xf>
    <xf numFmtId="164" fontId="70" fillId="0" borderId="21" xfId="72" applyFont="1" applyFill="1" applyBorder="1" applyAlignment="1">
      <alignment horizontal="right"/>
      <protection/>
    </xf>
    <xf numFmtId="164" fontId="76" fillId="0" borderId="21" xfId="72" applyFont="1" applyFill="1" applyBorder="1" applyAlignment="1">
      <alignment horizontal="left"/>
      <protection/>
    </xf>
    <xf numFmtId="173" fontId="85" fillId="0" borderId="22" xfId="72" applyNumberFormat="1" applyFont="1" applyBorder="1">
      <alignment/>
      <protection/>
    </xf>
    <xf numFmtId="173" fontId="85" fillId="0" borderId="40" xfId="72" applyNumberFormat="1" applyFont="1" applyBorder="1">
      <alignment/>
      <protection/>
    </xf>
    <xf numFmtId="173" fontId="70" fillId="0" borderId="21" xfId="72" applyNumberFormat="1" applyFont="1" applyBorder="1">
      <alignment/>
      <protection/>
    </xf>
    <xf numFmtId="173" fontId="70" fillId="0" borderId="55" xfId="72" applyNumberFormat="1" applyFont="1" applyBorder="1">
      <alignment/>
      <protection/>
    </xf>
    <xf numFmtId="164" fontId="70" fillId="0" borderId="61" xfId="72" applyFont="1" applyFill="1" applyBorder="1" applyAlignment="1">
      <alignment horizontal="right"/>
      <protection/>
    </xf>
    <xf numFmtId="173" fontId="70" fillId="0" borderId="61" xfId="72" applyNumberFormat="1" applyFont="1" applyBorder="1">
      <alignment/>
      <protection/>
    </xf>
    <xf numFmtId="173" fontId="70" fillId="0" borderId="74" xfId="72" applyNumberFormat="1" applyFont="1" applyBorder="1">
      <alignment/>
      <protection/>
    </xf>
    <xf numFmtId="164" fontId="72" fillId="0" borderId="24" xfId="72" applyFont="1" applyFill="1" applyBorder="1" applyAlignment="1">
      <alignment horizontal="center" vertical="center"/>
      <protection/>
    </xf>
    <xf numFmtId="171" fontId="72" fillId="0" borderId="61" xfId="72" applyNumberFormat="1" applyFont="1" applyBorder="1" applyAlignment="1">
      <alignment vertical="center"/>
      <protection/>
    </xf>
    <xf numFmtId="171" fontId="72" fillId="0" borderId="74" xfId="72" applyNumberFormat="1" applyFont="1" applyBorder="1" applyAlignment="1">
      <alignment vertical="center"/>
      <protection/>
    </xf>
    <xf numFmtId="164" fontId="72" fillId="0" borderId="85" xfId="72" applyFont="1" applyFill="1" applyBorder="1" applyAlignment="1">
      <alignment horizontal="center" vertical="center" wrapText="1"/>
      <protection/>
    </xf>
    <xf numFmtId="171" fontId="82" fillId="0" borderId="72" xfId="72" applyNumberFormat="1" applyFont="1" applyFill="1" applyBorder="1" applyAlignment="1">
      <alignment vertical="center"/>
      <protection/>
    </xf>
    <xf numFmtId="171" fontId="82" fillId="0" borderId="94" xfId="72" applyNumberFormat="1" applyFont="1" applyFill="1" applyBorder="1" applyAlignment="1">
      <alignment vertical="center"/>
      <protection/>
    </xf>
    <xf numFmtId="171" fontId="72" fillId="0" borderId="18" xfId="72" applyNumberFormat="1" applyFont="1" applyFill="1" applyBorder="1" applyAlignment="1">
      <alignment vertical="center"/>
      <protection/>
    </xf>
    <xf numFmtId="171" fontId="72" fillId="0" borderId="70" xfId="72" applyNumberFormat="1" applyFont="1" applyFill="1" applyBorder="1" applyAlignment="1">
      <alignment vertical="center"/>
      <protection/>
    </xf>
    <xf numFmtId="164" fontId="72" fillId="0" borderId="61" xfId="72" applyFont="1" applyFill="1" applyBorder="1" applyAlignment="1">
      <alignment horizontal="center" vertical="center" wrapText="1"/>
      <protection/>
    </xf>
    <xf numFmtId="171" fontId="82" fillId="0" borderId="40" xfId="72" applyNumberFormat="1" applyFont="1" applyFill="1" applyBorder="1" applyAlignment="1">
      <alignment vertical="center"/>
      <protection/>
    </xf>
    <xf numFmtId="171" fontId="82" fillId="0" borderId="62" xfId="72" applyNumberFormat="1" applyFont="1" applyFill="1" applyBorder="1" applyAlignment="1">
      <alignment vertical="center"/>
      <protection/>
    </xf>
    <xf numFmtId="171" fontId="72" fillId="0" borderId="24" xfId="72" applyNumberFormat="1" applyFont="1" applyFill="1" applyBorder="1" applyAlignment="1">
      <alignment vertical="center"/>
      <protection/>
    </xf>
    <xf numFmtId="171" fontId="72" fillId="0" borderId="46" xfId="72" applyNumberFormat="1" applyFont="1" applyFill="1" applyBorder="1" applyAlignment="1">
      <alignment vertical="center"/>
      <protection/>
    </xf>
    <xf numFmtId="164" fontId="72" fillId="0" borderId="34" xfId="72" applyFont="1" applyFill="1" applyBorder="1" applyAlignment="1">
      <alignment horizontal="center" vertical="center"/>
      <protection/>
    </xf>
    <xf numFmtId="171" fontId="72" fillId="0" borderId="35" xfId="72" applyNumberFormat="1" applyFont="1" applyBorder="1" applyAlignment="1">
      <alignment vertical="center"/>
      <protection/>
    </xf>
    <xf numFmtId="171" fontId="72" fillId="26" borderId="91" xfId="72" applyNumberFormat="1" applyFont="1" applyFill="1" applyBorder="1" applyAlignment="1">
      <alignment vertical="center"/>
      <protection/>
    </xf>
    <xf numFmtId="171" fontId="70" fillId="0" borderId="76" xfId="72" applyNumberFormat="1" applyFont="1" applyBorder="1" applyAlignment="1">
      <alignment vertical="center"/>
      <protection/>
    </xf>
    <xf numFmtId="171" fontId="70" fillId="0" borderId="78" xfId="72" applyNumberFormat="1" applyFont="1" applyBorder="1" applyAlignment="1">
      <alignment vertical="center"/>
      <protection/>
    </xf>
    <xf numFmtId="164" fontId="70" fillId="0" borderId="22" xfId="72" applyFont="1" applyBorder="1">
      <alignment/>
      <protection/>
    </xf>
    <xf numFmtId="164" fontId="70" fillId="0" borderId="21" xfId="72" applyFont="1" applyBorder="1">
      <alignment/>
      <protection/>
    </xf>
    <xf numFmtId="164" fontId="70" fillId="0" borderId="55" xfId="72" applyFont="1" applyBorder="1">
      <alignment/>
      <protection/>
    </xf>
    <xf numFmtId="164" fontId="70" fillId="0" borderId="21" xfId="72" applyFont="1" applyFill="1" applyBorder="1">
      <alignment/>
      <protection/>
    </xf>
    <xf numFmtId="171" fontId="70" fillId="0" borderId="22" xfId="72" applyNumberFormat="1" applyFont="1" applyBorder="1">
      <alignment/>
      <protection/>
    </xf>
    <xf numFmtId="171" fontId="70" fillId="26" borderId="66" xfId="72" applyNumberFormat="1" applyFont="1" applyFill="1" applyBorder="1">
      <alignment/>
      <protection/>
    </xf>
    <xf numFmtId="164" fontId="70" fillId="0" borderId="21" xfId="72" applyFont="1" applyFill="1" applyBorder="1" applyAlignment="1">
      <alignment wrapText="1"/>
      <protection/>
    </xf>
    <xf numFmtId="164" fontId="70" fillId="0" borderId="61" xfId="72" applyFont="1" applyFill="1" applyBorder="1" applyAlignment="1">
      <alignment wrapText="1"/>
      <protection/>
    </xf>
    <xf numFmtId="171" fontId="70" fillId="0" borderId="40" xfId="72" applyNumberFormat="1" applyFont="1" applyBorder="1">
      <alignment/>
      <protection/>
    </xf>
    <xf numFmtId="164" fontId="70" fillId="0" borderId="40" xfId="72" applyFont="1" applyBorder="1">
      <alignment/>
      <protection/>
    </xf>
    <xf numFmtId="173" fontId="70" fillId="26" borderId="62" xfId="72" applyNumberFormat="1" applyFont="1" applyFill="1" applyBorder="1">
      <alignment/>
      <protection/>
    </xf>
    <xf numFmtId="164" fontId="70" fillId="0" borderId="61" xfId="72" applyFont="1" applyFill="1" applyBorder="1" applyAlignment="1">
      <alignment horizontal="right" wrapText="1"/>
      <protection/>
    </xf>
    <xf numFmtId="164" fontId="70" fillId="0" borderId="24" xfId="72" applyFont="1" applyFill="1" applyBorder="1">
      <alignment/>
      <protection/>
    </xf>
    <xf numFmtId="171" fontId="70" fillId="0" borderId="25" xfId="72" applyNumberFormat="1" applyFont="1" applyBorder="1">
      <alignment/>
      <protection/>
    </xf>
    <xf numFmtId="173" fontId="70" fillId="26" borderId="69" xfId="72" applyNumberFormat="1" applyFont="1" applyFill="1" applyBorder="1">
      <alignment/>
      <protection/>
    </xf>
    <xf numFmtId="171" fontId="70" fillId="0" borderId="24" xfId="72" applyNumberFormat="1" applyFont="1" applyBorder="1">
      <alignment/>
      <protection/>
    </xf>
    <xf numFmtId="171" fontId="70" fillId="0" borderId="46" xfId="72" applyNumberFormat="1" applyFont="1" applyBorder="1">
      <alignment/>
      <protection/>
    </xf>
    <xf numFmtId="164" fontId="72" fillId="0" borderId="0" xfId="72" applyFont="1" applyFill="1" applyBorder="1">
      <alignment/>
      <protection/>
    </xf>
    <xf numFmtId="171" fontId="70" fillId="0" borderId="0" xfId="72" applyNumberFormat="1" applyFont="1" applyFill="1" applyBorder="1">
      <alignment/>
      <protection/>
    </xf>
    <xf numFmtId="173" fontId="72" fillId="0" borderId="0" xfId="72" applyNumberFormat="1" applyFont="1" applyFill="1" applyBorder="1">
      <alignment/>
      <protection/>
    </xf>
    <xf numFmtId="171" fontId="72" fillId="0" borderId="0" xfId="72" applyNumberFormat="1" applyFont="1" applyFill="1" applyBorder="1">
      <alignment/>
      <protection/>
    </xf>
    <xf numFmtId="164" fontId="86" fillId="0" borderId="0" xfId="72" applyFont="1" applyFill="1" applyBorder="1" applyAlignment="1">
      <alignment horizontal="left"/>
      <protection/>
    </xf>
    <xf numFmtId="164" fontId="70" fillId="0" borderId="0" xfId="72" applyFont="1" applyFill="1" applyBorder="1">
      <alignment/>
      <protection/>
    </xf>
    <xf numFmtId="173" fontId="70" fillId="0" borderId="0" xfId="72" applyNumberFormat="1" applyFont="1" applyFill="1" applyBorder="1">
      <alignment/>
      <protection/>
    </xf>
    <xf numFmtId="164" fontId="87" fillId="0" borderId="0" xfId="0" applyFont="1" applyAlignment="1">
      <alignment horizontal="center"/>
    </xf>
    <xf numFmtId="164" fontId="36" fillId="0" borderId="80" xfId="0" applyFont="1" applyBorder="1" applyAlignment="1">
      <alignment horizontal="center"/>
    </xf>
    <xf numFmtId="164" fontId="35" fillId="4" borderId="34" xfId="0" applyFont="1" applyFill="1" applyBorder="1" applyAlignment="1">
      <alignment horizontal="center" vertical="center" wrapText="1"/>
    </xf>
    <xf numFmtId="164" fontId="35" fillId="4" borderId="35" xfId="0" applyFont="1" applyFill="1" applyBorder="1" applyAlignment="1">
      <alignment horizontal="center" vertical="center" wrapText="1"/>
    </xf>
    <xf numFmtId="164" fontId="35" fillId="4" borderId="91" xfId="0" applyFont="1" applyFill="1" applyBorder="1" applyAlignment="1">
      <alignment horizontal="center" vertical="center" wrapText="1"/>
    </xf>
    <xf numFmtId="164" fontId="35" fillId="4" borderId="27" xfId="0" applyFont="1" applyFill="1" applyBorder="1" applyAlignment="1">
      <alignment horizontal="center" vertical="center" wrapText="1"/>
    </xf>
    <xf numFmtId="164" fontId="35" fillId="4" borderId="59" xfId="0" applyFont="1" applyFill="1" applyBorder="1" applyAlignment="1">
      <alignment horizontal="center" vertical="center" wrapText="1"/>
    </xf>
    <xf numFmtId="164" fontId="35" fillId="23" borderId="27" xfId="0" applyFont="1" applyFill="1" applyBorder="1" applyAlignment="1">
      <alignment horizontal="center" vertical="center" wrapText="1"/>
    </xf>
    <xf numFmtId="164" fontId="87" fillId="0" borderId="0" xfId="0" applyFont="1" applyAlignment="1">
      <alignment horizontal="center" wrapText="1"/>
    </xf>
    <xf numFmtId="164" fontId="35" fillId="4" borderId="76" xfId="0" applyFont="1" applyFill="1" applyBorder="1" applyAlignment="1">
      <alignment horizontal="center" vertical="center" wrapText="1"/>
    </xf>
    <xf numFmtId="164" fontId="35" fillId="4" borderId="77" xfId="0" applyFont="1" applyFill="1" applyBorder="1" applyAlignment="1">
      <alignment horizontal="center" vertical="center" wrapText="1"/>
    </xf>
    <xf numFmtId="164" fontId="35" fillId="4" borderId="78" xfId="0" applyFont="1" applyFill="1" applyBorder="1" applyAlignment="1">
      <alignment horizontal="center" vertical="center" wrapText="1"/>
    </xf>
    <xf numFmtId="164" fontId="49" fillId="0" borderId="43" xfId="0" applyFont="1" applyFill="1" applyBorder="1" applyAlignment="1">
      <alignment horizontal="center"/>
    </xf>
    <xf numFmtId="164" fontId="36" fillId="4" borderId="47" xfId="0" applyFont="1" applyFill="1" applyBorder="1" applyAlignment="1">
      <alignment horizontal="center"/>
    </xf>
    <xf numFmtId="164" fontId="36" fillId="4" borderId="42" xfId="0" applyFont="1" applyFill="1" applyBorder="1" applyAlignment="1">
      <alignment horizontal="left"/>
    </xf>
    <xf numFmtId="173" fontId="36" fillId="4" borderId="47" xfId="0" applyNumberFormat="1" applyFont="1" applyFill="1" applyBorder="1" applyAlignment="1">
      <alignment horizontal="center"/>
    </xf>
    <xf numFmtId="173" fontId="36" fillId="4" borderId="42" xfId="0" applyNumberFormat="1" applyFont="1" applyFill="1" applyBorder="1" applyAlignment="1">
      <alignment horizontal="center"/>
    </xf>
    <xf numFmtId="171" fontId="36" fillId="4" borderId="95" xfId="0" applyNumberFormat="1" applyFont="1" applyFill="1" applyBorder="1" applyAlignment="1">
      <alignment horizontal="center"/>
    </xf>
    <xf numFmtId="171" fontId="36" fillId="0" borderId="42" xfId="0" applyNumberFormat="1" applyFont="1" applyFill="1" applyBorder="1" applyAlignment="1">
      <alignment horizontal="center"/>
    </xf>
    <xf numFmtId="164" fontId="36" fillId="4" borderId="53" xfId="0" applyFont="1" applyFill="1" applyBorder="1" applyAlignment="1">
      <alignment horizontal="center"/>
    </xf>
    <xf numFmtId="164" fontId="36" fillId="4" borderId="54" xfId="0" applyFont="1" applyFill="1" applyBorder="1" applyAlignment="1">
      <alignment horizontal="left"/>
    </xf>
    <xf numFmtId="173" fontId="36" fillId="4" borderId="53" xfId="0" applyNumberFormat="1" applyFont="1" applyFill="1" applyBorder="1" applyAlignment="1">
      <alignment horizontal="center"/>
    </xf>
    <xf numFmtId="173" fontId="36" fillId="4" borderId="54" xfId="0" applyNumberFormat="1" applyFont="1" applyFill="1" applyBorder="1" applyAlignment="1">
      <alignment horizontal="center"/>
    </xf>
    <xf numFmtId="171" fontId="36" fillId="4" borderId="56" xfId="0" applyNumberFormat="1" applyFont="1" applyFill="1" applyBorder="1" applyAlignment="1">
      <alignment horizontal="center"/>
    </xf>
    <xf numFmtId="171" fontId="36" fillId="0" borderId="54" xfId="0" applyNumberFormat="1" applyFont="1" applyFill="1" applyBorder="1" applyAlignment="1">
      <alignment horizontal="center"/>
    </xf>
    <xf numFmtId="174" fontId="36" fillId="4" borderId="53" xfId="0" applyNumberFormat="1" applyFont="1" applyFill="1" applyBorder="1" applyAlignment="1">
      <alignment horizontal="center"/>
    </xf>
    <xf numFmtId="174" fontId="36" fillId="4" borderId="54" xfId="0" applyNumberFormat="1" applyFont="1" applyFill="1" applyBorder="1" applyAlignment="1">
      <alignment horizontal="center"/>
    </xf>
    <xf numFmtId="174" fontId="36" fillId="4" borderId="56" xfId="0" applyNumberFormat="1" applyFont="1" applyFill="1" applyBorder="1" applyAlignment="1">
      <alignment horizontal="center"/>
    </xf>
    <xf numFmtId="174" fontId="36" fillId="0" borderId="54" xfId="0" applyNumberFormat="1" applyFont="1" applyFill="1" applyBorder="1" applyAlignment="1">
      <alignment horizontal="center"/>
    </xf>
    <xf numFmtId="173" fontId="36" fillId="0" borderId="54" xfId="0" applyNumberFormat="1" applyFont="1" applyFill="1" applyBorder="1" applyAlignment="1">
      <alignment horizontal="center"/>
    </xf>
    <xf numFmtId="164" fontId="88" fillId="0" borderId="96" xfId="0" applyFont="1" applyBorder="1" applyAlignment="1">
      <alignment horizontal="center" wrapText="1"/>
    </xf>
    <xf numFmtId="164" fontId="35" fillId="4" borderId="53" xfId="0" applyFont="1" applyFill="1" applyBorder="1" applyAlignment="1">
      <alignment horizontal="center"/>
    </xf>
    <xf numFmtId="164" fontId="35" fillId="4" borderId="54" xfId="0" applyFont="1" applyFill="1" applyBorder="1" applyAlignment="1">
      <alignment horizontal="left"/>
    </xf>
    <xf numFmtId="173" fontId="35" fillId="4" borderId="53" xfId="0" applyNumberFormat="1" applyFont="1" applyFill="1" applyBorder="1" applyAlignment="1">
      <alignment horizontal="center"/>
    </xf>
    <xf numFmtId="173" fontId="35" fillId="4" borderId="54" xfId="0" applyNumberFormat="1" applyFont="1" applyFill="1" applyBorder="1" applyAlignment="1">
      <alignment horizontal="center"/>
    </xf>
    <xf numFmtId="171" fontId="35" fillId="4" borderId="56" xfId="0" applyNumberFormat="1" applyFont="1" applyFill="1" applyBorder="1" applyAlignment="1">
      <alignment horizontal="center"/>
    </xf>
    <xf numFmtId="171" fontId="35" fillId="0" borderId="54" xfId="0" applyNumberFormat="1" applyFont="1" applyFill="1" applyBorder="1" applyAlignment="1">
      <alignment horizontal="center"/>
    </xf>
    <xf numFmtId="164" fontId="33" fillId="4" borderId="53" xfId="0" applyFont="1" applyFill="1" applyBorder="1" applyAlignment="1">
      <alignment horizontal="center"/>
    </xf>
    <xf numFmtId="164" fontId="33" fillId="4" borderId="54" xfId="0" applyFont="1" applyFill="1" applyBorder="1" applyAlignment="1">
      <alignment horizontal="left"/>
    </xf>
    <xf numFmtId="164" fontId="33" fillId="4" borderId="57" xfId="0" applyFont="1" applyFill="1" applyBorder="1" applyAlignment="1">
      <alignment horizontal="center"/>
    </xf>
    <xf numFmtId="164" fontId="33" fillId="4" borderId="45" xfId="0" applyFont="1" applyFill="1" applyBorder="1" applyAlignment="1">
      <alignment horizontal="left"/>
    </xf>
    <xf numFmtId="164" fontId="36" fillId="4" borderId="57" xfId="0" applyFont="1" applyFill="1" applyBorder="1" applyAlignment="1">
      <alignment horizontal="center"/>
    </xf>
    <xf numFmtId="173" fontId="36" fillId="4" borderId="45" xfId="0" applyNumberFormat="1" applyFont="1" applyFill="1" applyBorder="1" applyAlignment="1">
      <alignment horizontal="center"/>
    </xf>
    <xf numFmtId="171" fontId="36" fillId="4" borderId="58" xfId="0" applyNumberFormat="1" applyFont="1" applyFill="1" applyBorder="1" applyAlignment="1">
      <alignment horizontal="center"/>
    </xf>
    <xf numFmtId="173" fontId="36" fillId="0" borderId="45" xfId="0" applyNumberFormat="1" applyFont="1" applyFill="1" applyBorder="1" applyAlignment="1">
      <alignment horizontal="center"/>
    </xf>
    <xf numFmtId="164" fontId="87" fillId="0" borderId="0" xfId="0" applyFont="1" applyBorder="1" applyAlignment="1">
      <alignment horizontal="center"/>
    </xf>
    <xf numFmtId="164" fontId="60" fillId="0" borderId="0" xfId="0" applyFont="1" applyBorder="1" applyAlignment="1">
      <alignment horizontal="left"/>
    </xf>
    <xf numFmtId="164" fontId="60" fillId="0" borderId="0" xfId="0" applyFont="1" applyBorder="1" applyAlignment="1">
      <alignment horizontal="center"/>
    </xf>
    <xf numFmtId="164" fontId="60" fillId="6" borderId="34" xfId="0" applyFont="1" applyFill="1" applyBorder="1" applyAlignment="1">
      <alignment horizontal="center" vertical="center" wrapText="1"/>
    </xf>
    <xf numFmtId="164" fontId="60" fillId="6" borderId="91" xfId="0" applyFont="1" applyFill="1" applyBorder="1" applyAlignment="1">
      <alignment horizontal="center" vertical="center" wrapText="1"/>
    </xf>
    <xf numFmtId="164" fontId="60" fillId="6" borderId="27" xfId="0" applyFont="1" applyFill="1" applyBorder="1" applyAlignment="1">
      <alignment horizontal="center" vertical="center" wrapText="1"/>
    </xf>
    <xf numFmtId="164" fontId="60" fillId="6" borderId="42" xfId="0" applyFont="1" applyFill="1" applyBorder="1" applyAlignment="1">
      <alignment horizontal="center" vertical="center" wrapText="1"/>
    </xf>
    <xf numFmtId="164" fontId="60" fillId="6" borderId="81" xfId="0" applyFont="1" applyFill="1" applyBorder="1" applyAlignment="1">
      <alignment horizontal="center" vertical="center" wrapText="1"/>
    </xf>
    <xf numFmtId="164" fontId="60" fillId="6" borderId="24" xfId="0" applyFont="1" applyFill="1" applyBorder="1" applyAlignment="1">
      <alignment horizontal="center" vertical="center" wrapText="1"/>
    </xf>
    <xf numFmtId="164" fontId="60" fillId="6" borderId="25" xfId="0" applyFont="1" applyFill="1" applyBorder="1" applyAlignment="1">
      <alignment horizontal="center" vertical="center" wrapText="1"/>
    </xf>
    <xf numFmtId="164" fontId="60" fillId="6" borderId="46" xfId="0" applyFont="1" applyFill="1" applyBorder="1" applyAlignment="1">
      <alignment horizontal="center" vertical="center" wrapText="1"/>
    </xf>
    <xf numFmtId="164" fontId="60" fillId="6" borderId="68" xfId="0" applyFont="1" applyFill="1" applyBorder="1" applyAlignment="1">
      <alignment horizontal="center" wrapText="1"/>
    </xf>
    <xf numFmtId="164" fontId="60" fillId="6" borderId="25" xfId="0" applyFont="1" applyFill="1" applyBorder="1" applyAlignment="1">
      <alignment horizontal="center" wrapText="1"/>
    </xf>
    <xf numFmtId="164" fontId="60" fillId="6" borderId="46" xfId="0" applyFont="1" applyFill="1" applyBorder="1" applyAlignment="1">
      <alignment horizontal="center" wrapText="1"/>
    </xf>
    <xf numFmtId="164" fontId="60" fillId="6" borderId="50" xfId="0" applyFont="1" applyFill="1" applyBorder="1" applyAlignment="1">
      <alignment horizontal="center" vertical="center" wrapText="1"/>
    </xf>
    <xf numFmtId="164" fontId="60" fillId="6" borderId="60" xfId="0" applyFont="1" applyFill="1" applyBorder="1" applyAlignment="1">
      <alignment horizontal="left" vertical="center" wrapText="1"/>
    </xf>
    <xf numFmtId="164" fontId="60" fillId="6" borderId="49" xfId="0" applyFont="1" applyFill="1" applyBorder="1" applyAlignment="1">
      <alignment horizontal="center" vertical="center" wrapText="1"/>
    </xf>
    <xf numFmtId="173" fontId="60" fillId="6" borderId="34" xfId="0" applyNumberFormat="1" applyFont="1" applyFill="1" applyBorder="1" applyAlignment="1" applyProtection="1">
      <alignment horizontal="center" vertical="center" wrapText="1"/>
      <protection/>
    </xf>
    <xf numFmtId="171" fontId="60" fillId="23" borderId="35" xfId="0" applyNumberFormat="1" applyFont="1" applyFill="1" applyBorder="1" applyAlignment="1" applyProtection="1">
      <alignment horizontal="center" wrapText="1"/>
      <protection locked="0"/>
    </xf>
    <xf numFmtId="171" fontId="60" fillId="23" borderId="44" xfId="0" applyNumberFormat="1" applyFont="1" applyFill="1" applyBorder="1" applyAlignment="1" applyProtection="1">
      <alignment horizontal="center" wrapText="1"/>
      <protection locked="0"/>
    </xf>
    <xf numFmtId="173" fontId="60" fillId="6" borderId="65" xfId="0" applyNumberFormat="1" applyFont="1" applyFill="1" applyBorder="1" applyAlignment="1">
      <alignment wrapText="1"/>
    </xf>
    <xf numFmtId="173" fontId="60" fillId="6" borderId="41" xfId="0" applyNumberFormat="1" applyFont="1" applyFill="1" applyBorder="1" applyAlignment="1">
      <alignment wrapText="1"/>
    </xf>
    <xf numFmtId="173" fontId="60" fillId="6" borderId="51" xfId="0" applyNumberFormat="1" applyFont="1" applyFill="1" applyBorder="1" applyAlignment="1">
      <alignment wrapText="1"/>
    </xf>
    <xf numFmtId="171" fontId="0" fillId="0" borderId="0" xfId="0" applyNumberFormat="1" applyAlignment="1">
      <alignment/>
    </xf>
    <xf numFmtId="174" fontId="60" fillId="23" borderId="82" xfId="19" applyNumberFormat="1" applyFont="1" applyFill="1" applyBorder="1" applyAlignment="1" applyProtection="1">
      <alignment horizontal="center" wrapText="1"/>
      <protection locked="0"/>
    </xf>
    <xf numFmtId="164" fontId="60" fillId="6" borderId="76" xfId="0" applyFont="1" applyFill="1" applyBorder="1" applyAlignment="1">
      <alignment horizontal="center" vertical="center" wrapText="1"/>
    </xf>
    <xf numFmtId="164" fontId="60" fillId="6" borderId="97" xfId="0" applyFont="1" applyFill="1" applyBorder="1" applyAlignment="1">
      <alignment horizontal="left" vertical="center" wrapText="1"/>
    </xf>
    <xf numFmtId="164" fontId="60" fillId="6" borderId="79" xfId="0" applyFont="1" applyFill="1" applyBorder="1" applyAlignment="1">
      <alignment horizontal="center" vertical="center" wrapText="1"/>
    </xf>
    <xf numFmtId="171" fontId="60" fillId="23" borderId="68" xfId="0" applyNumberFormat="1" applyFont="1" applyFill="1" applyBorder="1" applyAlignment="1" applyProtection="1">
      <alignment wrapText="1"/>
      <protection locked="0"/>
    </xf>
    <xf numFmtId="171" fontId="60" fillId="23" borderId="25" xfId="0" applyNumberFormat="1" applyFont="1" applyFill="1" applyBorder="1" applyAlignment="1" applyProtection="1">
      <alignment wrapText="1"/>
      <protection locked="0"/>
    </xf>
    <xf numFmtId="171" fontId="60" fillId="23" borderId="46" xfId="0" applyNumberFormat="1" applyFont="1" applyFill="1" applyBorder="1" applyAlignment="1" applyProtection="1">
      <alignment wrapText="1"/>
      <protection locked="0"/>
    </xf>
    <xf numFmtId="164" fontId="0" fillId="0" borderId="0" xfId="0" applyFont="1" applyAlignment="1">
      <alignment/>
    </xf>
    <xf numFmtId="164" fontId="60" fillId="24" borderId="0" xfId="0" applyFont="1" applyFill="1" applyBorder="1" applyAlignment="1">
      <alignment horizontal="center" vertical="center" wrapText="1"/>
    </xf>
    <xf numFmtId="164" fontId="89" fillId="24" borderId="0" xfId="0" applyFont="1" applyFill="1" applyBorder="1" applyAlignment="1">
      <alignment horizontal="left" vertical="center" wrapText="1"/>
    </xf>
    <xf numFmtId="171" fontId="60" fillId="24" borderId="0" xfId="0" applyNumberFormat="1" applyFont="1" applyFill="1" applyBorder="1" applyAlignment="1">
      <alignment wrapText="1"/>
    </xf>
    <xf numFmtId="171" fontId="89" fillId="24" borderId="0" xfId="0" applyNumberFormat="1" applyFont="1" applyFill="1" applyBorder="1" applyAlignment="1">
      <alignment wrapText="1"/>
    </xf>
    <xf numFmtId="164" fontId="0" fillId="24" borderId="0" xfId="0" applyFill="1" applyBorder="1" applyAlignment="1">
      <alignment/>
    </xf>
    <xf numFmtId="171" fontId="0" fillId="24" borderId="0" xfId="0" applyNumberFormat="1" applyFill="1" applyBorder="1" applyAlignment="1">
      <alignment/>
    </xf>
    <xf numFmtId="164" fontId="0" fillId="24" borderId="0" xfId="0" applyFont="1" applyFill="1" applyBorder="1" applyAlignment="1">
      <alignment/>
    </xf>
    <xf numFmtId="164" fontId="87" fillId="0" borderId="0" xfId="0" applyFont="1" applyFill="1" applyBorder="1" applyAlignment="1">
      <alignment wrapText="1"/>
    </xf>
    <xf numFmtId="164" fontId="87" fillId="0" borderId="0" xfId="0" applyFont="1" applyFill="1" applyBorder="1" applyAlignment="1">
      <alignment horizontal="center" wrapText="1"/>
    </xf>
    <xf numFmtId="171" fontId="0" fillId="24" borderId="0" xfId="0" applyNumberFormat="1" applyFont="1" applyFill="1" applyBorder="1" applyAlignment="1">
      <alignment wrapText="1"/>
    </xf>
    <xf numFmtId="164" fontId="90" fillId="0" borderId="80" xfId="0" applyFont="1" applyBorder="1" applyAlignment="1">
      <alignment horizontal="center"/>
    </xf>
    <xf numFmtId="164" fontId="36" fillId="6" borderId="27" xfId="0" applyFont="1" applyFill="1" applyBorder="1" applyAlignment="1">
      <alignment horizontal="center" vertical="center" wrapText="1"/>
    </xf>
    <xf numFmtId="164" fontId="36" fillId="6" borderId="43" xfId="0" applyFont="1" applyFill="1" applyBorder="1" applyAlignment="1">
      <alignment horizontal="center" vertical="center" wrapText="1"/>
    </xf>
    <xf numFmtId="164" fontId="36" fillId="6" borderId="34" xfId="0" applyFont="1" applyFill="1" applyBorder="1" applyAlignment="1">
      <alignment horizontal="center" vertical="center" wrapText="1"/>
    </xf>
    <xf numFmtId="164" fontId="36" fillId="6" borderId="35" xfId="0" applyFont="1" applyFill="1" applyBorder="1" applyAlignment="1">
      <alignment horizontal="center" vertical="center" wrapText="1"/>
    </xf>
    <xf numFmtId="164" fontId="36" fillId="6" borderId="44" xfId="0" applyFont="1" applyFill="1" applyBorder="1" applyAlignment="1">
      <alignment horizontal="center" vertical="center" wrapText="1"/>
    </xf>
    <xf numFmtId="164" fontId="35" fillId="6" borderId="98" xfId="0" applyFont="1" applyFill="1" applyBorder="1" applyAlignment="1">
      <alignment horizontal="center" vertical="center" wrapText="1"/>
    </xf>
    <xf numFmtId="164" fontId="35" fillId="6" borderId="27" xfId="0" applyFont="1" applyFill="1" applyBorder="1" applyAlignment="1">
      <alignment horizontal="left" vertical="center" wrapText="1"/>
    </xf>
    <xf numFmtId="164" fontId="35" fillId="6" borderId="43" xfId="0" applyFont="1" applyFill="1" applyBorder="1" applyAlignment="1">
      <alignment horizontal="center" vertical="center"/>
    </xf>
    <xf numFmtId="171" fontId="35" fillId="6" borderId="50" xfId="0" applyNumberFormat="1" applyFont="1" applyFill="1" applyBorder="1" applyAlignment="1">
      <alignment horizontal="center" vertical="center"/>
    </xf>
    <xf numFmtId="171" fontId="62" fillId="23" borderId="41" xfId="0" applyNumberFormat="1" applyFont="1" applyFill="1" applyBorder="1" applyAlignment="1" applyProtection="1">
      <alignment horizontal="center" vertical="center"/>
      <protection locked="0"/>
    </xf>
    <xf numFmtId="171" fontId="91" fillId="23" borderId="51" xfId="0" applyNumberFormat="1" applyFont="1" applyFill="1" applyBorder="1" applyAlignment="1">
      <alignment horizontal="center" vertical="center"/>
    </xf>
    <xf numFmtId="164" fontId="89" fillId="0" borderId="0" xfId="0" applyFont="1" applyBorder="1" applyAlignment="1">
      <alignment wrapText="1"/>
    </xf>
    <xf numFmtId="164" fontId="89" fillId="0" borderId="0" xfId="0" applyFont="1" applyAlignment="1">
      <alignment wrapText="1"/>
    </xf>
    <xf numFmtId="164" fontId="35" fillId="6" borderId="27" xfId="0" applyFont="1" applyFill="1" applyBorder="1" applyAlignment="1">
      <alignment horizontal="center" vertical="center" wrapText="1"/>
    </xf>
    <xf numFmtId="164" fontId="35" fillId="6" borderId="98" xfId="0" applyFont="1" applyFill="1" applyBorder="1" applyAlignment="1">
      <alignment horizontal="left" vertical="center" wrapText="1"/>
    </xf>
    <xf numFmtId="173" fontId="35" fillId="6" borderId="98" xfId="0" applyNumberFormat="1" applyFont="1" applyFill="1" applyBorder="1" applyAlignment="1">
      <alignment horizontal="center" vertical="center" wrapText="1"/>
    </xf>
    <xf numFmtId="173" fontId="35" fillId="6" borderId="22" xfId="0" applyNumberFormat="1" applyFont="1" applyFill="1" applyBorder="1" applyAlignment="1">
      <alignment horizontal="center" vertical="center" wrapText="1"/>
    </xf>
    <xf numFmtId="173" fontId="35" fillId="6" borderId="55" xfId="0" applyNumberFormat="1" applyFont="1" applyFill="1" applyBorder="1" applyAlignment="1">
      <alignment horizontal="center" vertical="center" wrapText="1"/>
    </xf>
    <xf numFmtId="164" fontId="92" fillId="6" borderId="98" xfId="0" applyFont="1" applyFill="1" applyBorder="1" applyAlignment="1">
      <alignment horizontal="left" vertical="center" wrapText="1"/>
    </xf>
    <xf numFmtId="164" fontId="92" fillId="6" borderId="98" xfId="0" applyFont="1" applyFill="1" applyBorder="1" applyAlignment="1">
      <alignment horizontal="center" vertical="center"/>
    </xf>
    <xf numFmtId="171" fontId="92" fillId="23" borderId="77" xfId="0" applyNumberFormat="1" applyFont="1" applyFill="1" applyBorder="1" applyAlignment="1">
      <alignment horizontal="center" vertical="center"/>
    </xf>
    <xf numFmtId="171" fontId="92" fillId="23" borderId="78" xfId="0" applyNumberFormat="1" applyFont="1" applyFill="1" applyBorder="1" applyAlignment="1">
      <alignment horizontal="center" vertical="center"/>
    </xf>
    <xf numFmtId="164" fontId="65" fillId="0" borderId="0" xfId="0" applyFont="1" applyAlignment="1">
      <alignment/>
    </xf>
    <xf numFmtId="164" fontId="35" fillId="6" borderId="98" xfId="0" applyFont="1" applyFill="1" applyBorder="1" applyAlignment="1">
      <alignment horizontal="center" vertical="center"/>
    </xf>
    <xf numFmtId="171" fontId="35" fillId="6" borderId="76" xfId="0" applyNumberFormat="1" applyFont="1" applyFill="1" applyBorder="1" applyAlignment="1">
      <alignment horizontal="center" vertical="center"/>
    </xf>
    <xf numFmtId="171" fontId="35" fillId="23" borderId="77" xfId="0" applyNumberFormat="1" applyFont="1" applyFill="1" applyBorder="1" applyAlignment="1">
      <alignment horizontal="center" vertical="center"/>
    </xf>
    <xf numFmtId="171" fontId="35" fillId="23" borderId="78" xfId="0" applyNumberFormat="1" applyFont="1" applyFill="1" applyBorder="1" applyAlignment="1">
      <alignment horizontal="center" vertical="center"/>
    </xf>
    <xf numFmtId="164" fontId="35" fillId="6" borderId="43" xfId="0" applyFont="1" applyFill="1" applyBorder="1" applyAlignment="1">
      <alignment horizontal="left" vertical="center" wrapText="1"/>
    </xf>
    <xf numFmtId="171" fontId="35" fillId="6" borderId="77" xfId="0" applyNumberFormat="1" applyFont="1" applyFill="1" applyBorder="1" applyAlignment="1">
      <alignment horizontal="center" vertical="center"/>
    </xf>
    <xf numFmtId="171" fontId="35" fillId="6" borderId="78" xfId="0" applyNumberFormat="1" applyFont="1" applyFill="1" applyBorder="1" applyAlignment="1">
      <alignment horizontal="center" vertical="center"/>
    </xf>
    <xf numFmtId="164" fontId="92" fillId="6" borderId="52" xfId="0" applyFont="1" applyFill="1" applyBorder="1" applyAlignment="1">
      <alignment horizontal="center" vertical="center" wrapText="1"/>
    </xf>
    <xf numFmtId="164" fontId="92" fillId="6" borderId="42" xfId="0" applyFont="1" applyFill="1" applyBorder="1" applyAlignment="1">
      <alignment horizontal="center" vertical="center" wrapText="1"/>
    </xf>
    <xf numFmtId="171" fontId="92" fillId="6" borderId="50" xfId="0" applyNumberFormat="1" applyFont="1" applyFill="1" applyBorder="1" applyAlignment="1">
      <alignment horizontal="center"/>
    </xf>
    <xf numFmtId="171" fontId="92" fillId="23" borderId="41" xfId="0" applyNumberFormat="1" applyFont="1" applyFill="1" applyBorder="1" applyAlignment="1">
      <alignment horizontal="center"/>
    </xf>
    <xf numFmtId="171" fontId="92" fillId="23" borderId="51" xfId="0" applyNumberFormat="1" applyFont="1" applyFill="1" applyBorder="1" applyAlignment="1">
      <alignment horizontal="center"/>
    </xf>
    <xf numFmtId="164" fontId="92" fillId="6" borderId="49" xfId="0" applyFont="1" applyFill="1" applyBorder="1" applyAlignment="1">
      <alignment horizontal="center" vertical="center" wrapText="1"/>
    </xf>
    <xf numFmtId="164" fontId="92" fillId="6" borderId="53" xfId="0" applyFont="1" applyFill="1" applyBorder="1" applyAlignment="1">
      <alignment horizontal="center" vertical="center" wrapText="1"/>
    </xf>
    <xf numFmtId="164" fontId="92" fillId="6" borderId="54" xfId="0" applyFont="1" applyFill="1" applyBorder="1" applyAlignment="1">
      <alignment horizontal="center" vertical="center" wrapText="1"/>
    </xf>
    <xf numFmtId="171" fontId="92" fillId="6" borderId="21" xfId="0" applyNumberFormat="1" applyFont="1" applyFill="1" applyBorder="1" applyAlignment="1">
      <alignment horizontal="center"/>
    </xf>
    <xf numFmtId="171" fontId="92" fillId="23" borderId="22" xfId="0" applyNumberFormat="1" applyFont="1" applyFill="1" applyBorder="1" applyAlignment="1">
      <alignment horizontal="center"/>
    </xf>
    <xf numFmtId="171" fontId="92" fillId="23" borderId="55" xfId="0" applyNumberFormat="1" applyFont="1" applyFill="1" applyBorder="1" applyAlignment="1">
      <alignment horizontal="center"/>
    </xf>
    <xf numFmtId="164" fontId="92" fillId="6" borderId="84" xfId="0" applyFont="1" applyFill="1" applyBorder="1" applyAlignment="1">
      <alignment horizontal="center" vertical="center" wrapText="1"/>
    </xf>
    <xf numFmtId="164" fontId="92" fillId="6" borderId="86" xfId="0" applyFont="1" applyFill="1" applyBorder="1" applyAlignment="1">
      <alignment horizontal="center" vertical="center" wrapText="1"/>
    </xf>
    <xf numFmtId="171" fontId="92" fillId="6" borderId="61" xfId="0" applyNumberFormat="1" applyFont="1" applyFill="1" applyBorder="1" applyAlignment="1">
      <alignment horizontal="center"/>
    </xf>
    <xf numFmtId="171" fontId="92" fillId="23" borderId="40" xfId="0" applyNumberFormat="1" applyFont="1" applyFill="1" applyBorder="1" applyAlignment="1">
      <alignment horizontal="center"/>
    </xf>
    <xf numFmtId="171" fontId="92" fillId="23" borderId="74" xfId="0" applyNumberFormat="1" applyFont="1" applyFill="1" applyBorder="1" applyAlignment="1">
      <alignment horizontal="center"/>
    </xf>
    <xf numFmtId="164" fontId="92" fillId="6" borderId="57" xfId="0" applyFont="1" applyFill="1" applyBorder="1" applyAlignment="1">
      <alignment horizontal="center" vertical="center" wrapText="1"/>
    </xf>
    <xf numFmtId="164" fontId="92" fillId="6" borderId="45" xfId="0" applyFont="1" applyFill="1" applyBorder="1" applyAlignment="1">
      <alignment horizontal="center" vertical="center" wrapText="1"/>
    </xf>
    <xf numFmtId="171" fontId="92" fillId="6" borderId="24" xfId="0" applyNumberFormat="1" applyFont="1" applyFill="1" applyBorder="1" applyAlignment="1">
      <alignment horizontal="center"/>
    </xf>
    <xf numFmtId="174" fontId="93" fillId="23" borderId="25" xfId="0" applyNumberFormat="1" applyFont="1" applyFill="1" applyBorder="1" applyAlignment="1">
      <alignment horizontal="center"/>
    </xf>
    <xf numFmtId="174" fontId="93" fillId="23" borderId="46" xfId="0" applyNumberFormat="1" applyFont="1" applyFill="1" applyBorder="1" applyAlignment="1">
      <alignment horizontal="center"/>
    </xf>
    <xf numFmtId="164" fontId="90" fillId="0" borderId="0" xfId="0" applyFont="1" applyBorder="1" applyAlignment="1">
      <alignment horizontal="center"/>
    </xf>
    <xf numFmtId="164" fontId="90" fillId="0" borderId="0" xfId="0" applyFont="1" applyBorder="1" applyAlignment="1">
      <alignment horizontal="center" wrapText="1"/>
    </xf>
    <xf numFmtId="164" fontId="35" fillId="6" borderId="28" xfId="0" applyFont="1" applyFill="1" applyBorder="1" applyAlignment="1">
      <alignment horizontal="center" vertical="center" wrapText="1"/>
    </xf>
    <xf numFmtId="164" fontId="35" fillId="6" borderId="96" xfId="0" applyFont="1" applyFill="1" applyBorder="1" applyAlignment="1">
      <alignment horizontal="center" wrapText="1"/>
    </xf>
    <xf numFmtId="164" fontId="35" fillId="6" borderId="99" xfId="0" applyFont="1" applyFill="1" applyBorder="1" applyAlignment="1">
      <alignment horizontal="center"/>
    </xf>
    <xf numFmtId="171" fontId="35" fillId="6" borderId="87" xfId="0" applyNumberFormat="1" applyFont="1" applyFill="1" applyBorder="1" applyAlignment="1">
      <alignment horizontal="center"/>
    </xf>
    <xf numFmtId="171" fontId="35" fillId="23" borderId="88" xfId="0" applyNumberFormat="1" applyFont="1" applyFill="1" applyBorder="1" applyAlignment="1" applyProtection="1">
      <alignment horizontal="center"/>
      <protection locked="0"/>
    </xf>
    <xf numFmtId="171" fontId="35" fillId="23" borderId="71" xfId="0" applyNumberFormat="1" applyFont="1" applyFill="1" applyBorder="1" applyAlignment="1" applyProtection="1">
      <alignment horizontal="center"/>
      <protection locked="0"/>
    </xf>
    <xf numFmtId="164" fontId="90" fillId="0" borderId="0" xfId="0" applyFont="1" applyAlignment="1">
      <alignment horizontal="center"/>
    </xf>
    <xf numFmtId="164" fontId="92" fillId="6" borderId="66" xfId="0" applyFont="1" applyFill="1" applyBorder="1" applyAlignment="1">
      <alignment horizontal="center" wrapText="1"/>
    </xf>
    <xf numFmtId="164" fontId="92" fillId="6" borderId="54" xfId="0" applyFont="1" applyFill="1" applyBorder="1" applyAlignment="1">
      <alignment horizontal="center"/>
    </xf>
    <xf numFmtId="171" fontId="35" fillId="6" borderId="21" xfId="0" applyNumberFormat="1" applyFont="1" applyFill="1" applyBorder="1" applyAlignment="1">
      <alignment horizontal="center"/>
    </xf>
    <xf numFmtId="171" fontId="35" fillId="23" borderId="22" xfId="0" applyNumberFormat="1" applyFont="1" applyFill="1" applyBorder="1" applyAlignment="1" applyProtection="1">
      <alignment horizontal="center"/>
      <protection locked="0"/>
    </xf>
    <xf numFmtId="171" fontId="35" fillId="23" borderId="55" xfId="0" applyNumberFormat="1" applyFont="1" applyFill="1" applyBorder="1" applyAlignment="1" applyProtection="1">
      <alignment horizontal="center"/>
      <protection locked="0"/>
    </xf>
    <xf numFmtId="164" fontId="92" fillId="6" borderId="69" xfId="0" applyFont="1" applyFill="1" applyBorder="1" applyAlignment="1">
      <alignment horizontal="center" wrapText="1"/>
    </xf>
    <xf numFmtId="164" fontId="92" fillId="6" borderId="45" xfId="0" applyFont="1" applyFill="1" applyBorder="1" applyAlignment="1">
      <alignment horizontal="center"/>
    </xf>
    <xf numFmtId="171" fontId="35" fillId="6" borderId="61" xfId="0" applyNumberFormat="1" applyFont="1" applyFill="1" applyBorder="1" applyAlignment="1">
      <alignment horizontal="center"/>
    </xf>
    <xf numFmtId="171" fontId="35" fillId="23" borderId="40" xfId="0" applyNumberFormat="1" applyFont="1" applyFill="1" applyBorder="1" applyAlignment="1" applyProtection="1">
      <alignment horizontal="center"/>
      <protection locked="0"/>
    </xf>
    <xf numFmtId="171" fontId="35" fillId="23" borderId="74" xfId="0" applyNumberFormat="1" applyFont="1" applyFill="1" applyBorder="1" applyAlignment="1" applyProtection="1">
      <alignment horizontal="center"/>
      <protection locked="0"/>
    </xf>
    <xf numFmtId="164" fontId="35" fillId="6" borderId="100" xfId="0" applyFont="1" applyFill="1" applyBorder="1" applyAlignment="1">
      <alignment horizontal="center" vertical="center" wrapText="1"/>
    </xf>
    <xf numFmtId="164" fontId="35" fillId="6" borderId="84" xfId="0" applyFont="1" applyFill="1" applyBorder="1" applyAlignment="1">
      <alignment horizontal="center"/>
    </xf>
    <xf numFmtId="171" fontId="35" fillId="6" borderId="42" xfId="0" applyNumberFormat="1" applyFont="1" applyFill="1" applyBorder="1" applyAlignment="1">
      <alignment horizontal="center"/>
    </xf>
    <xf numFmtId="164" fontId="94" fillId="6" borderId="53" xfId="0" applyFont="1" applyFill="1" applyBorder="1" applyAlignment="1">
      <alignment horizontal="left" wrapText="1"/>
    </xf>
    <xf numFmtId="164" fontId="94" fillId="6" borderId="53" xfId="0" applyFont="1" applyFill="1" applyBorder="1" applyAlignment="1">
      <alignment horizontal="center"/>
    </xf>
    <xf numFmtId="173" fontId="94" fillId="6" borderId="54" xfId="0" applyNumberFormat="1" applyFont="1" applyFill="1" applyBorder="1" applyAlignment="1">
      <alignment horizontal="center"/>
    </xf>
    <xf numFmtId="171" fontId="35" fillId="23" borderId="54" xfId="0" applyNumberFormat="1" applyFont="1" applyFill="1" applyBorder="1" applyAlignment="1" applyProtection="1">
      <alignment horizontal="center"/>
      <protection locked="0"/>
    </xf>
    <xf numFmtId="164" fontId="94" fillId="6" borderId="84" xfId="0" applyFont="1" applyFill="1" applyBorder="1" applyAlignment="1">
      <alignment horizontal="left" wrapText="1"/>
    </xf>
    <xf numFmtId="164" fontId="94" fillId="6" borderId="84" xfId="0" applyFont="1" applyFill="1" applyBorder="1" applyAlignment="1">
      <alignment horizontal="center"/>
    </xf>
    <xf numFmtId="171" fontId="35" fillId="23" borderId="86" xfId="0" applyNumberFormat="1" applyFont="1" applyFill="1" applyBorder="1" applyAlignment="1" applyProtection="1">
      <alignment horizontal="center"/>
      <protection locked="0"/>
    </xf>
    <xf numFmtId="164" fontId="35" fillId="6" borderId="101" xfId="0" applyFont="1" applyFill="1" applyBorder="1" applyAlignment="1">
      <alignment horizontal="center" vertical="center" wrapText="1"/>
    </xf>
    <xf numFmtId="164" fontId="35" fillId="6" borderId="101" xfId="0" applyFont="1" applyFill="1" applyBorder="1" applyAlignment="1">
      <alignment horizontal="center" wrapText="1"/>
    </xf>
    <xf numFmtId="173" fontId="95" fillId="6" borderId="18" xfId="0" applyNumberFormat="1" applyFont="1" applyFill="1" applyBorder="1" applyAlignment="1">
      <alignment horizontal="center"/>
    </xf>
    <xf numFmtId="173" fontId="95" fillId="6" borderId="19" xfId="0" applyNumberFormat="1" applyFont="1" applyFill="1" applyBorder="1" applyAlignment="1">
      <alignment horizontal="center"/>
    </xf>
    <xf numFmtId="173" fontId="95" fillId="6" borderId="70" xfId="0" applyNumberFormat="1" applyFont="1" applyFill="1" applyBorder="1" applyAlignment="1">
      <alignment horizontal="center"/>
    </xf>
    <xf numFmtId="164" fontId="92" fillId="6" borderId="86" xfId="0" applyFont="1" applyFill="1" applyBorder="1" applyAlignment="1">
      <alignment horizontal="left" wrapText="1"/>
    </xf>
    <xf numFmtId="164" fontId="92" fillId="6" borderId="84" xfId="0" applyFont="1" applyFill="1" applyBorder="1" applyAlignment="1">
      <alignment horizontal="center" wrapText="1"/>
    </xf>
    <xf numFmtId="173" fontId="95" fillId="6" borderId="21" xfId="0" applyNumberFormat="1" applyFont="1" applyFill="1" applyBorder="1" applyAlignment="1">
      <alignment horizontal="center"/>
    </xf>
    <xf numFmtId="171" fontId="35" fillId="23" borderId="22" xfId="0" applyNumberFormat="1" applyFont="1" applyFill="1" applyBorder="1" applyAlignment="1" applyProtection="1">
      <alignment/>
      <protection locked="0"/>
    </xf>
    <xf numFmtId="171" fontId="35" fillId="23" borderId="55" xfId="0" applyNumberFormat="1" applyFont="1" applyFill="1" applyBorder="1" applyAlignment="1" applyProtection="1">
      <alignment/>
      <protection locked="0"/>
    </xf>
    <xf numFmtId="171" fontId="35" fillId="23" borderId="61" xfId="0" applyNumberFormat="1" applyFont="1" applyFill="1" applyBorder="1" applyAlignment="1" applyProtection="1">
      <alignment/>
      <protection locked="0"/>
    </xf>
    <xf numFmtId="171" fontId="35" fillId="23" borderId="40" xfId="0" applyNumberFormat="1" applyFont="1" applyFill="1" applyBorder="1" applyAlignment="1" applyProtection="1">
      <alignment/>
      <protection locked="0"/>
    </xf>
    <xf numFmtId="171" fontId="35" fillId="23" borderId="74" xfId="0" applyNumberFormat="1" applyFont="1" applyFill="1" applyBorder="1" applyAlignment="1" applyProtection="1">
      <alignment/>
      <protection locked="0"/>
    </xf>
    <xf numFmtId="164" fontId="35" fillId="6" borderId="43" xfId="0" applyFont="1" applyFill="1" applyBorder="1" applyAlignment="1">
      <alignment horizontal="center" vertical="center" wrapText="1"/>
    </xf>
    <xf numFmtId="164" fontId="35" fillId="6" borderId="42" xfId="0" applyFont="1" applyFill="1" applyBorder="1" applyAlignment="1">
      <alignment horizontal="center" vertical="center" wrapText="1"/>
    </xf>
    <xf numFmtId="164" fontId="35" fillId="6" borderId="47" xfId="0" applyFont="1" applyFill="1" applyBorder="1" applyAlignment="1">
      <alignment horizontal="center" wrapText="1"/>
    </xf>
    <xf numFmtId="164" fontId="92" fillId="6" borderId="54" xfId="0" applyFont="1" applyFill="1" applyBorder="1" applyAlignment="1">
      <alignment horizontal="left" wrapText="1"/>
    </xf>
    <xf numFmtId="164" fontId="92" fillId="6" borderId="53" xfId="0" applyFont="1" applyFill="1" applyBorder="1" applyAlignment="1">
      <alignment horizontal="center" wrapText="1"/>
    </xf>
    <xf numFmtId="171" fontId="35" fillId="23" borderId="22" xfId="0" applyNumberFormat="1" applyFont="1" applyFill="1" applyBorder="1" applyAlignment="1" applyProtection="1">
      <alignment horizontal="center" vertical="center"/>
      <protection locked="0"/>
    </xf>
    <xf numFmtId="164" fontId="92" fillId="6" borderId="45" xfId="0" applyFont="1" applyFill="1" applyBorder="1" applyAlignment="1">
      <alignment horizontal="left" wrapText="1"/>
    </xf>
    <xf numFmtId="164" fontId="92" fillId="6" borderId="57" xfId="0" applyFont="1" applyFill="1" applyBorder="1" applyAlignment="1">
      <alignment horizontal="center" wrapText="1"/>
    </xf>
    <xf numFmtId="171" fontId="35" fillId="23" borderId="24" xfId="0" applyNumberFormat="1" applyFont="1" applyFill="1" applyBorder="1" applyAlignment="1" applyProtection="1">
      <alignment/>
      <protection locked="0"/>
    </xf>
    <xf numFmtId="171" fontId="35" fillId="23" borderId="25" xfId="0" applyNumberFormat="1" applyFont="1" applyFill="1" applyBorder="1" applyAlignment="1" applyProtection="1">
      <alignment/>
      <protection locked="0"/>
    </xf>
    <xf numFmtId="171" fontId="35" fillId="23" borderId="46" xfId="0" applyNumberFormat="1" applyFont="1" applyFill="1" applyBorder="1" applyAlignment="1" applyProtection="1">
      <alignment/>
      <protection locked="0"/>
    </xf>
    <xf numFmtId="173" fontId="95" fillId="6" borderId="18" xfId="0" applyNumberFormat="1" applyFont="1" applyFill="1" applyBorder="1" applyAlignment="1">
      <alignment horizontal="center" vertical="center"/>
    </xf>
    <xf numFmtId="173" fontId="95" fillId="6" borderId="19" xfId="0" applyNumberFormat="1" applyFont="1" applyFill="1" applyBorder="1" applyAlignment="1">
      <alignment horizontal="center" vertical="center"/>
    </xf>
    <xf numFmtId="173" fontId="95" fillId="6" borderId="70" xfId="0" applyNumberFormat="1" applyFont="1" applyFill="1" applyBorder="1" applyAlignment="1">
      <alignment horizontal="center" vertical="center"/>
    </xf>
    <xf numFmtId="171" fontId="35" fillId="23" borderId="55" xfId="0" applyNumberFormat="1" applyFont="1" applyFill="1" applyBorder="1" applyAlignment="1" applyProtection="1">
      <alignment horizontal="center" vertical="center"/>
      <protection locked="0"/>
    </xf>
    <xf numFmtId="171" fontId="35" fillId="23" borderId="24" xfId="0" applyNumberFormat="1" applyFont="1" applyFill="1" applyBorder="1" applyAlignment="1" applyProtection="1">
      <alignment horizontal="center" vertical="center"/>
      <protection locked="0"/>
    </xf>
    <xf numFmtId="171" fontId="35" fillId="23" borderId="25" xfId="0" applyNumberFormat="1" applyFont="1" applyFill="1" applyBorder="1" applyAlignment="1" applyProtection="1">
      <alignment horizontal="center" vertical="center"/>
      <protection locked="0"/>
    </xf>
    <xf numFmtId="171" fontId="35" fillId="23" borderId="46" xfId="0" applyNumberFormat="1" applyFont="1" applyFill="1" applyBorder="1" applyAlignment="1" applyProtection="1">
      <alignment horizontal="center" vertical="center"/>
      <protection locked="0"/>
    </xf>
    <xf numFmtId="164" fontId="35" fillId="6" borderId="49" xfId="0" applyFont="1" applyFill="1" applyBorder="1" applyAlignment="1">
      <alignment horizontal="center" vertical="center" wrapText="1"/>
    </xf>
    <xf numFmtId="164" fontId="95" fillId="6" borderId="49" xfId="0" applyFont="1" applyFill="1" applyBorder="1" applyAlignment="1">
      <alignment horizontal="center"/>
    </xf>
    <xf numFmtId="164" fontId="94" fillId="6" borderId="54" xfId="0" applyFont="1" applyFill="1" applyBorder="1" applyAlignment="1">
      <alignment horizontal="left" wrapText="1"/>
    </xf>
    <xf numFmtId="164" fontId="94" fillId="6" borderId="54" xfId="0" applyFont="1" applyFill="1" applyBorder="1" applyAlignment="1">
      <alignment horizontal="center"/>
    </xf>
    <xf numFmtId="164" fontId="94" fillId="6" borderId="45" xfId="0" applyFont="1" applyFill="1" applyBorder="1" applyAlignment="1">
      <alignment horizontal="left" wrapText="1"/>
    </xf>
    <xf numFmtId="164" fontId="94" fillId="6" borderId="45" xfId="0" applyFont="1" applyFill="1" applyBorder="1" applyAlignment="1">
      <alignment horizontal="center"/>
    </xf>
    <xf numFmtId="173" fontId="94" fillId="6" borderId="24" xfId="0" applyNumberFormat="1" applyFont="1" applyFill="1" applyBorder="1" applyAlignment="1">
      <alignment horizontal="center"/>
    </xf>
    <xf numFmtId="164" fontId="35" fillId="0" borderId="0" xfId="0" applyFont="1" applyFill="1" applyBorder="1" applyAlignment="1">
      <alignment horizontal="center" vertical="center" wrapText="1"/>
    </xf>
    <xf numFmtId="164" fontId="94" fillId="0" borderId="0" xfId="0" applyFont="1" applyFill="1" applyBorder="1" applyAlignment="1">
      <alignment horizontal="left" wrapText="1"/>
    </xf>
    <xf numFmtId="164" fontId="94" fillId="0" borderId="0" xfId="0" applyFont="1" applyFill="1" applyBorder="1" applyAlignment="1">
      <alignment horizontal="center"/>
    </xf>
    <xf numFmtId="173" fontId="94" fillId="0" borderId="0" xfId="0" applyNumberFormat="1" applyFont="1" applyFill="1" applyBorder="1" applyAlignment="1">
      <alignment horizontal="center"/>
    </xf>
    <xf numFmtId="164" fontId="87" fillId="0" borderId="0" xfId="0" applyFont="1" applyFill="1" applyBorder="1" applyAlignment="1">
      <alignment horizontal="center"/>
    </xf>
    <xf numFmtId="164" fontId="87" fillId="0" borderId="0" xfId="0" applyFont="1" applyFill="1" applyAlignment="1">
      <alignment horizontal="center"/>
    </xf>
    <xf numFmtId="164" fontId="96" fillId="0" borderId="0" xfId="0" applyFont="1" applyAlignment="1">
      <alignment horizontal="left"/>
    </xf>
    <xf numFmtId="164" fontId="16" fillId="0" borderId="0" xfId="68" applyFill="1">
      <alignment/>
      <protection/>
    </xf>
    <xf numFmtId="164" fontId="16" fillId="0" borderId="0" xfId="69" applyFont="1" applyFill="1" applyProtection="1">
      <alignment/>
      <protection/>
    </xf>
    <xf numFmtId="164" fontId="16" fillId="0" borderId="0" xfId="69" applyFont="1" applyFill="1" applyAlignment="1" applyProtection="1">
      <alignment horizontal="right"/>
      <protection/>
    </xf>
    <xf numFmtId="164" fontId="97" fillId="0" borderId="0" xfId="69" applyFont="1" applyFill="1" applyBorder="1" applyAlignment="1" applyProtection="1">
      <alignment horizontal="center" wrapText="1"/>
      <protection/>
    </xf>
    <xf numFmtId="164" fontId="97" fillId="0" borderId="0" xfId="69" applyFont="1" applyFill="1" applyAlignment="1" applyProtection="1">
      <alignment horizontal="center" wrapText="1"/>
      <protection/>
    </xf>
    <xf numFmtId="164" fontId="97" fillId="0" borderId="0" xfId="69" applyFont="1" applyAlignment="1" applyProtection="1">
      <alignment horizontal="center" wrapText="1"/>
      <protection/>
    </xf>
    <xf numFmtId="164" fontId="16" fillId="0" borderId="42" xfId="69" applyFont="1" applyFill="1" applyBorder="1" applyAlignment="1" applyProtection="1">
      <alignment horizontal="center"/>
      <protection/>
    </xf>
    <xf numFmtId="164" fontId="98" fillId="0" borderId="81" xfId="69" applyFont="1" applyFill="1" applyBorder="1" applyAlignment="1" applyProtection="1">
      <alignment horizontal="center"/>
      <protection/>
    </xf>
    <xf numFmtId="164" fontId="98" fillId="0" borderId="42" xfId="69" applyFont="1" applyFill="1" applyBorder="1" applyAlignment="1" applyProtection="1">
      <alignment horizontal="center"/>
      <protection/>
    </xf>
    <xf numFmtId="164" fontId="98" fillId="0" borderId="0" xfId="69" applyFont="1" applyFill="1" applyBorder="1" applyAlignment="1" applyProtection="1">
      <alignment horizontal="center"/>
      <protection/>
    </xf>
    <xf numFmtId="164" fontId="16" fillId="0" borderId="67" xfId="69" applyFont="1" applyFill="1" applyBorder="1" applyAlignment="1" applyProtection="1">
      <alignment horizontal="center" vertical="center" textRotation="90" wrapText="1"/>
      <protection/>
    </xf>
    <xf numFmtId="164" fontId="16" fillId="0" borderId="22" xfId="69" applyFont="1" applyFill="1" applyBorder="1" applyAlignment="1" applyProtection="1">
      <alignment horizontal="center" vertical="center" textRotation="90" wrapText="1"/>
      <protection/>
    </xf>
    <xf numFmtId="164" fontId="16" fillId="0" borderId="55" xfId="69" applyFont="1" applyFill="1" applyBorder="1" applyAlignment="1" applyProtection="1">
      <alignment horizontal="center" vertical="center" textRotation="90" wrapText="1"/>
      <protection/>
    </xf>
    <xf numFmtId="164" fontId="16" fillId="0" borderId="21" xfId="69" applyFont="1" applyFill="1" applyBorder="1" applyAlignment="1" applyProtection="1">
      <alignment horizontal="center" vertical="center" textRotation="90" wrapText="1"/>
      <protection/>
    </xf>
    <xf numFmtId="164" fontId="16" fillId="0" borderId="0" xfId="69" applyFont="1" applyFill="1" applyBorder="1" applyAlignment="1" applyProtection="1">
      <alignment horizontal="center" vertical="center" textRotation="90" wrapText="1"/>
      <protection/>
    </xf>
    <xf numFmtId="164" fontId="99" fillId="0" borderId="54" xfId="69" applyFont="1" applyFill="1" applyBorder="1" applyAlignment="1" applyProtection="1">
      <alignment horizontal="center"/>
      <protection/>
    </xf>
    <xf numFmtId="164" fontId="99" fillId="0" borderId="67" xfId="69" applyFont="1" applyFill="1" applyBorder="1" applyAlignment="1" applyProtection="1">
      <alignment horizontal="center"/>
      <protection/>
    </xf>
    <xf numFmtId="164" fontId="99" fillId="0" borderId="22" xfId="69" applyFont="1" applyFill="1" applyBorder="1" applyAlignment="1" applyProtection="1">
      <alignment horizontal="center"/>
      <protection/>
    </xf>
    <xf numFmtId="164" fontId="99" fillId="0" borderId="55" xfId="69" applyFont="1" applyFill="1" applyBorder="1" applyAlignment="1" applyProtection="1">
      <alignment horizontal="center"/>
      <protection/>
    </xf>
    <xf numFmtId="164" fontId="99" fillId="0" borderId="21" xfId="69" applyFont="1" applyFill="1" applyBorder="1" applyAlignment="1" applyProtection="1">
      <alignment horizontal="center"/>
      <protection/>
    </xf>
    <xf numFmtId="164" fontId="99" fillId="0" borderId="0" xfId="69" applyFont="1" applyFill="1" applyBorder="1" applyAlignment="1" applyProtection="1">
      <alignment horizontal="center"/>
      <protection/>
    </xf>
    <xf numFmtId="164" fontId="16" fillId="25" borderId="0" xfId="68" applyFill="1">
      <alignment/>
      <protection/>
    </xf>
    <xf numFmtId="164" fontId="98" fillId="0" borderId="54" xfId="69" applyFont="1" applyFill="1" applyBorder="1" applyProtection="1">
      <alignment/>
      <protection/>
    </xf>
    <xf numFmtId="171" fontId="98" fillId="0" borderId="67" xfId="69" applyNumberFormat="1" applyFont="1" applyFill="1" applyBorder="1" applyProtection="1">
      <alignment/>
      <protection/>
    </xf>
    <xf numFmtId="175" fontId="16" fillId="0" borderId="22" xfId="69" applyNumberFormat="1" applyFont="1" applyFill="1" applyBorder="1" applyProtection="1">
      <alignment/>
      <protection/>
    </xf>
    <xf numFmtId="171" fontId="98" fillId="0" borderId="55" xfId="69" applyNumberFormat="1" applyFont="1" applyFill="1" applyBorder="1" applyProtection="1">
      <alignment/>
      <protection/>
    </xf>
    <xf numFmtId="171" fontId="98" fillId="0" borderId="21" xfId="69" applyNumberFormat="1" applyFont="1" applyFill="1" applyBorder="1" applyProtection="1">
      <alignment/>
      <protection/>
    </xf>
    <xf numFmtId="175" fontId="98" fillId="0" borderId="22" xfId="69" applyNumberFormat="1" applyFont="1" applyFill="1" applyBorder="1" applyProtection="1">
      <alignment/>
      <protection/>
    </xf>
    <xf numFmtId="173" fontId="98" fillId="0" borderId="55" xfId="69" applyNumberFormat="1" applyFont="1" applyFill="1" applyBorder="1" applyProtection="1">
      <alignment/>
      <protection/>
    </xf>
    <xf numFmtId="173" fontId="98" fillId="0" borderId="0" xfId="69" applyNumberFormat="1" applyFont="1" applyFill="1" applyBorder="1" applyProtection="1">
      <alignment/>
      <protection/>
    </xf>
    <xf numFmtId="164" fontId="100" fillId="0" borderId="54" xfId="66" applyFont="1" applyFill="1" applyBorder="1" applyAlignment="1">
      <alignment horizontal="left" vertical="top" wrapText="1"/>
      <protection/>
    </xf>
    <xf numFmtId="173" fontId="100" fillId="0" borderId="67" xfId="66" applyNumberFormat="1" applyFont="1" applyFill="1" applyBorder="1" applyAlignment="1">
      <alignment vertical="center" wrapText="1"/>
      <protection/>
    </xf>
    <xf numFmtId="173" fontId="16" fillId="0" borderId="55" xfId="69" applyNumberFormat="1" applyFont="1" applyFill="1" applyBorder="1" applyProtection="1">
      <alignment/>
      <protection/>
    </xf>
    <xf numFmtId="173" fontId="100" fillId="0" borderId="22" xfId="66" applyNumberFormat="1" applyFont="1" applyFill="1" applyBorder="1" applyAlignment="1">
      <alignment vertical="center" wrapText="1"/>
      <protection/>
    </xf>
    <xf numFmtId="173" fontId="16" fillId="0" borderId="21" xfId="69" applyNumberFormat="1" applyFont="1" applyFill="1" applyBorder="1" applyProtection="1">
      <alignment/>
      <protection/>
    </xf>
    <xf numFmtId="173" fontId="16" fillId="0" borderId="0" xfId="69" applyNumberFormat="1" applyFont="1" applyFill="1" applyBorder="1" applyProtection="1">
      <alignment/>
      <protection/>
    </xf>
    <xf numFmtId="164" fontId="16" fillId="0" borderId="54" xfId="69" applyFont="1" applyFill="1" applyBorder="1" applyProtection="1">
      <alignment/>
      <protection/>
    </xf>
    <xf numFmtId="164" fontId="16" fillId="0" borderId="73" xfId="69" applyFont="1" applyFill="1" applyBorder="1" applyProtection="1">
      <alignment/>
      <protection/>
    </xf>
    <xf numFmtId="164" fontId="16" fillId="0" borderId="40" xfId="69" applyFont="1" applyFill="1" applyBorder="1" applyProtection="1">
      <alignment/>
      <protection/>
    </xf>
    <xf numFmtId="164" fontId="16" fillId="0" borderId="61" xfId="69" applyFont="1" applyFill="1" applyBorder="1" applyProtection="1">
      <alignment/>
      <protection/>
    </xf>
    <xf numFmtId="171" fontId="16" fillId="0" borderId="73" xfId="69" applyNumberFormat="1" applyFont="1" applyFill="1" applyBorder="1" applyProtection="1">
      <alignment/>
      <protection/>
    </xf>
    <xf numFmtId="171" fontId="16" fillId="0" borderId="61" xfId="69" applyNumberFormat="1" applyFont="1" applyFill="1" applyBorder="1" applyProtection="1">
      <alignment/>
      <protection/>
    </xf>
    <xf numFmtId="173" fontId="16" fillId="0" borderId="54" xfId="69" applyNumberFormat="1" applyFont="1" applyFill="1" applyBorder="1" applyProtection="1">
      <alignment/>
      <protection/>
    </xf>
    <xf numFmtId="171" fontId="16" fillId="0" borderId="54" xfId="69" applyNumberFormat="1" applyFont="1" applyFill="1" applyBorder="1" applyProtection="1">
      <alignment/>
      <protection/>
    </xf>
    <xf numFmtId="164" fontId="16" fillId="0" borderId="45" xfId="69" applyFont="1" applyFill="1" applyBorder="1" applyProtection="1">
      <alignment/>
      <protection/>
    </xf>
    <xf numFmtId="171" fontId="98" fillId="0" borderId="68" xfId="69" applyNumberFormat="1" applyFont="1" applyFill="1" applyBorder="1" applyProtection="1">
      <alignment/>
      <protection/>
    </xf>
    <xf numFmtId="175" fontId="98" fillId="0" borderId="25" xfId="69" applyNumberFormat="1" applyFont="1" applyFill="1" applyBorder="1" applyProtection="1">
      <alignment/>
      <protection locked="0"/>
    </xf>
    <xf numFmtId="173" fontId="98" fillId="0" borderId="46" xfId="69" applyNumberFormat="1" applyFont="1" applyFill="1" applyBorder="1" applyProtection="1">
      <alignment/>
      <protection/>
    </xf>
    <xf numFmtId="171" fontId="98" fillId="0" borderId="24" xfId="69" applyNumberFormat="1" applyFont="1" applyFill="1" applyBorder="1" applyProtection="1">
      <alignment/>
      <protection/>
    </xf>
    <xf numFmtId="175" fontId="16" fillId="0" borderId="25" xfId="69" applyNumberFormat="1" applyFont="1" applyFill="1" applyBorder="1" applyProtection="1">
      <alignment/>
      <protection locked="0"/>
    </xf>
    <xf numFmtId="173" fontId="16" fillId="0" borderId="24" xfId="69" applyNumberFormat="1" applyFont="1" applyFill="1" applyBorder="1" applyProtection="1">
      <alignment/>
      <protection/>
    </xf>
    <xf numFmtId="175" fontId="16" fillId="0" borderId="25" xfId="69" applyNumberFormat="1" applyFont="1" applyFill="1" applyBorder="1" applyProtection="1">
      <alignment/>
      <protection/>
    </xf>
    <xf numFmtId="164" fontId="16" fillId="0" borderId="48" xfId="68" applyFill="1" applyBorder="1" applyAlignment="1">
      <alignment horizontal="center"/>
      <protection/>
    </xf>
    <xf numFmtId="164" fontId="16" fillId="0" borderId="0" xfId="68" applyFont="1" applyFill="1" applyAlignment="1">
      <alignment horizontal="center" vertical="center"/>
      <protection/>
    </xf>
    <xf numFmtId="164" fontId="16" fillId="24" borderId="0" xfId="68" applyFill="1">
      <alignment/>
      <protection/>
    </xf>
    <xf numFmtId="164" fontId="101" fillId="0" borderId="0" xfId="68" applyFont="1" applyFill="1" applyBorder="1" applyAlignment="1">
      <alignment horizontal="center"/>
      <protection/>
    </xf>
    <xf numFmtId="176" fontId="102" fillId="24" borderId="0" xfId="19" applyNumberFormat="1" applyFont="1" applyFill="1" applyBorder="1" applyAlignment="1" applyProtection="1">
      <alignment horizontal="center" vertical="center"/>
      <protection/>
    </xf>
    <xf numFmtId="164" fontId="97" fillId="0" borderId="0" xfId="69" applyFont="1" applyBorder="1" applyAlignment="1" applyProtection="1">
      <alignment horizontal="center" wrapText="1"/>
      <protection/>
    </xf>
    <xf numFmtId="164" fontId="97" fillId="24" borderId="0" xfId="69" applyFont="1" applyFill="1" applyAlignment="1" applyProtection="1">
      <alignment horizontal="center" wrapText="1"/>
      <protection/>
    </xf>
    <xf numFmtId="164" fontId="33" fillId="6" borderId="27" xfId="68" applyFont="1" applyFill="1" applyBorder="1" applyAlignment="1">
      <alignment horizontal="center" vertical="center" wrapText="1"/>
      <protection/>
    </xf>
    <xf numFmtId="164" fontId="34" fillId="6" borderId="42" xfId="68" applyFont="1" applyFill="1" applyBorder="1" applyAlignment="1">
      <alignment horizontal="center" vertical="center" wrapText="1"/>
      <protection/>
    </xf>
    <xf numFmtId="164" fontId="34" fillId="6" borderId="57" xfId="68" applyFont="1" applyFill="1" applyBorder="1" applyAlignment="1">
      <alignment horizontal="center" vertical="center" wrapText="1"/>
      <protection/>
    </xf>
    <xf numFmtId="164" fontId="34" fillId="6" borderId="25" xfId="68" applyFont="1" applyFill="1" applyBorder="1" applyAlignment="1">
      <alignment horizontal="center" vertical="center" wrapText="1"/>
      <protection/>
    </xf>
    <xf numFmtId="164" fontId="97" fillId="6" borderId="46" xfId="68" applyFont="1" applyFill="1" applyBorder="1" applyAlignment="1">
      <alignment horizontal="center" vertical="center"/>
      <protection/>
    </xf>
    <xf numFmtId="164" fontId="103" fillId="6" borderId="52" xfId="68" applyFont="1" applyFill="1" applyBorder="1" applyAlignment="1">
      <alignment horizontal="center"/>
      <protection/>
    </xf>
    <xf numFmtId="164" fontId="34" fillId="6" borderId="52" xfId="68" applyFont="1" applyFill="1" applyBorder="1" applyAlignment="1">
      <alignment horizontal="left" wrapText="1"/>
      <protection/>
    </xf>
    <xf numFmtId="164" fontId="34" fillId="6" borderId="49" xfId="68" applyFont="1" applyFill="1" applyBorder="1" applyAlignment="1">
      <alignment horizontal="center"/>
      <protection/>
    </xf>
    <xf numFmtId="173" fontId="35" fillId="6" borderId="52" xfId="68" applyNumberFormat="1" applyFont="1" applyFill="1" applyBorder="1" applyAlignment="1">
      <alignment horizontal="center" vertical="center"/>
      <protection/>
    </xf>
    <xf numFmtId="173" fontId="35" fillId="6" borderId="41" xfId="68" applyNumberFormat="1" applyFont="1" applyFill="1" applyBorder="1" applyAlignment="1">
      <alignment horizontal="center" vertical="center"/>
      <protection/>
    </xf>
    <xf numFmtId="173" fontId="97" fillId="6" borderId="51" xfId="68" applyNumberFormat="1" applyFont="1" applyFill="1" applyBorder="1" applyAlignment="1">
      <alignment horizontal="center" vertical="center"/>
      <protection/>
    </xf>
    <xf numFmtId="164" fontId="98" fillId="0" borderId="0" xfId="68" applyFont="1" applyFill="1">
      <alignment/>
      <protection/>
    </xf>
    <xf numFmtId="164" fontId="104" fillId="6" borderId="53" xfId="68" applyFont="1" applyFill="1" applyBorder="1" applyAlignment="1">
      <alignment horizontal="center"/>
      <protection/>
    </xf>
    <xf numFmtId="164" fontId="33" fillId="6" borderId="53" xfId="68" applyFont="1" applyFill="1" applyBorder="1" applyAlignment="1">
      <alignment horizontal="left" wrapText="1"/>
      <protection/>
    </xf>
    <xf numFmtId="164" fontId="33" fillId="6" borderId="54" xfId="68" applyFont="1" applyFill="1" applyBorder="1" applyAlignment="1">
      <alignment horizontal="center"/>
      <protection/>
    </xf>
    <xf numFmtId="173" fontId="36" fillId="6" borderId="53" xfId="68" applyNumberFormat="1" applyFont="1" applyFill="1" applyBorder="1" applyAlignment="1">
      <alignment horizontal="center" vertical="center"/>
      <protection/>
    </xf>
    <xf numFmtId="173" fontId="36" fillId="6" borderId="22" xfId="68" applyNumberFormat="1" applyFont="1" applyFill="1" applyBorder="1" applyAlignment="1">
      <alignment horizontal="center" vertical="center"/>
      <protection/>
    </xf>
    <xf numFmtId="173" fontId="106" fillId="6" borderId="55" xfId="68" applyNumberFormat="1" applyFont="1" applyFill="1" applyBorder="1" applyAlignment="1">
      <alignment horizontal="center" vertical="center"/>
      <protection/>
    </xf>
    <xf numFmtId="177" fontId="36" fillId="6" borderId="53" xfId="68" applyNumberFormat="1" applyFont="1" applyFill="1" applyBorder="1" applyAlignment="1">
      <alignment horizontal="center" vertical="center"/>
      <protection/>
    </xf>
    <xf numFmtId="177" fontId="36" fillId="6" borderId="22" xfId="68" applyNumberFormat="1" applyFont="1" applyFill="1" applyBorder="1" applyAlignment="1">
      <alignment horizontal="center" vertical="center"/>
      <protection/>
    </xf>
    <xf numFmtId="164" fontId="106" fillId="6" borderId="55" xfId="68" applyFont="1" applyFill="1" applyBorder="1" applyAlignment="1">
      <alignment horizontal="center" vertical="center"/>
      <protection/>
    </xf>
    <xf numFmtId="165" fontId="104" fillId="6" borderId="53" xfId="68" applyNumberFormat="1" applyFont="1" applyFill="1" applyBorder="1" applyAlignment="1">
      <alignment horizontal="center"/>
      <protection/>
    </xf>
    <xf numFmtId="164" fontId="104" fillId="6" borderId="96" xfId="68" applyFont="1" applyFill="1" applyBorder="1" applyAlignment="1">
      <alignment horizontal="center"/>
      <protection/>
    </xf>
    <xf numFmtId="164" fontId="16" fillId="6" borderId="54" xfId="68" applyFont="1" applyFill="1" applyBorder="1">
      <alignment/>
      <protection/>
    </xf>
    <xf numFmtId="164" fontId="106" fillId="6" borderId="21" xfId="68" applyFont="1" applyFill="1" applyBorder="1" applyAlignment="1">
      <alignment horizontal="center" vertical="center"/>
      <protection/>
    </xf>
    <xf numFmtId="164" fontId="106" fillId="6" borderId="22" xfId="68" applyFont="1" applyFill="1" applyBorder="1" applyAlignment="1">
      <alignment horizontal="center" vertical="center"/>
      <protection/>
    </xf>
    <xf numFmtId="165" fontId="103" fillId="6" borderId="53" xfId="68" applyNumberFormat="1" applyFont="1" applyFill="1" applyBorder="1" applyAlignment="1">
      <alignment horizontal="center"/>
      <protection/>
    </xf>
    <xf numFmtId="164" fontId="103" fillId="6" borderId="53" xfId="68" applyFont="1" applyFill="1" applyBorder="1">
      <alignment/>
      <protection/>
    </xf>
    <xf numFmtId="164" fontId="34" fillId="6" borderId="54" xfId="68" applyFont="1" applyFill="1" applyBorder="1" applyAlignment="1">
      <alignment horizontal="center"/>
      <protection/>
    </xf>
    <xf numFmtId="173" fontId="97" fillId="6" borderId="21" xfId="68" applyNumberFormat="1" applyFont="1" applyFill="1" applyBorder="1" applyAlignment="1">
      <alignment horizontal="center" vertical="center"/>
      <protection/>
    </xf>
    <xf numFmtId="173" fontId="97" fillId="6" borderId="22" xfId="68" applyNumberFormat="1" applyFont="1" applyFill="1" applyBorder="1" applyAlignment="1">
      <alignment horizontal="center" vertical="center"/>
      <protection/>
    </xf>
    <xf numFmtId="164" fontId="104" fillId="6" borderId="53" xfId="68" applyFont="1" applyFill="1" applyBorder="1">
      <alignment/>
      <protection/>
    </xf>
    <xf numFmtId="173" fontId="106" fillId="6" borderId="21" xfId="68" applyNumberFormat="1" applyFont="1" applyFill="1" applyBorder="1" applyAlignment="1">
      <alignment horizontal="center" vertical="center"/>
      <protection/>
    </xf>
    <xf numFmtId="173" fontId="106" fillId="6" borderId="22" xfId="68" applyNumberFormat="1" applyFont="1" applyFill="1" applyBorder="1" applyAlignment="1">
      <alignment horizontal="center" vertical="center"/>
      <protection/>
    </xf>
    <xf numFmtId="173" fontId="106" fillId="6" borderId="53" xfId="68" applyNumberFormat="1" applyFont="1" applyFill="1" applyBorder="1" applyAlignment="1">
      <alignment horizontal="center" vertical="center"/>
      <protection/>
    </xf>
    <xf numFmtId="173" fontId="97" fillId="6" borderId="53" xfId="68" applyNumberFormat="1" applyFont="1" applyFill="1" applyBorder="1" applyAlignment="1">
      <alignment horizontal="center" vertical="center"/>
      <protection/>
    </xf>
    <xf numFmtId="173" fontId="97" fillId="6" borderId="55" xfId="68" applyNumberFormat="1" applyFont="1" applyFill="1" applyBorder="1" applyAlignment="1">
      <alignment horizontal="center" vertical="center"/>
      <protection/>
    </xf>
    <xf numFmtId="164" fontId="106" fillId="23" borderId="21" xfId="0" applyFont="1" applyFill="1" applyBorder="1" applyAlignment="1">
      <alignment horizontal="center" vertical="center"/>
    </xf>
    <xf numFmtId="164" fontId="106" fillId="23" borderId="22" xfId="68" applyFont="1" applyFill="1" applyBorder="1" applyAlignment="1">
      <alignment horizontal="center" vertical="center"/>
      <protection/>
    </xf>
    <xf numFmtId="164" fontId="108" fillId="6" borderId="53" xfId="68" applyFont="1" applyFill="1" applyBorder="1">
      <alignment/>
      <protection/>
    </xf>
    <xf numFmtId="164" fontId="106" fillId="6" borderId="21" xfId="0" applyFont="1" applyFill="1" applyBorder="1" applyAlignment="1">
      <alignment horizontal="center" vertical="center"/>
    </xf>
    <xf numFmtId="173" fontId="106" fillId="23" borderId="21" xfId="0" applyNumberFormat="1" applyFont="1" applyFill="1" applyBorder="1" applyAlignment="1">
      <alignment horizontal="center" vertical="center"/>
    </xf>
    <xf numFmtId="173" fontId="106" fillId="23" borderId="22" xfId="68" applyNumberFormat="1" applyFont="1" applyFill="1" applyBorder="1" applyAlignment="1">
      <alignment horizontal="center" vertical="center"/>
      <protection/>
    </xf>
    <xf numFmtId="164" fontId="104" fillId="6" borderId="53" xfId="68" applyFont="1" applyFill="1" applyBorder="1" applyAlignment="1">
      <alignment horizontal="right"/>
      <protection/>
    </xf>
    <xf numFmtId="164" fontId="106" fillId="23" borderId="53" xfId="0" applyFont="1" applyFill="1" applyBorder="1" applyAlignment="1">
      <alignment horizontal="center" vertical="center"/>
    </xf>
    <xf numFmtId="173" fontId="106" fillId="23" borderId="53" xfId="0" applyNumberFormat="1" applyFont="1" applyFill="1" applyBorder="1" applyAlignment="1">
      <alignment horizontal="center" vertical="center"/>
    </xf>
    <xf numFmtId="164" fontId="106" fillId="6" borderId="53" xfId="68" applyFont="1" applyFill="1" applyBorder="1" applyAlignment="1">
      <alignment horizontal="center" vertical="center"/>
      <protection/>
    </xf>
    <xf numFmtId="164" fontId="98" fillId="6" borderId="54" xfId="68" applyFont="1" applyFill="1" applyBorder="1">
      <alignment/>
      <protection/>
    </xf>
    <xf numFmtId="178" fontId="106" fillId="23" borderId="53" xfId="68" applyNumberFormat="1" applyFont="1" applyFill="1" applyBorder="1" applyAlignment="1">
      <alignment horizontal="center" vertical="center"/>
      <protection/>
    </xf>
    <xf numFmtId="178" fontId="106" fillId="23" borderId="22" xfId="68" applyNumberFormat="1" applyFont="1" applyFill="1" applyBorder="1" applyAlignment="1">
      <alignment horizontal="center" vertical="center"/>
      <protection/>
    </xf>
    <xf numFmtId="178" fontId="109" fillId="23" borderId="53" xfId="68" applyNumberFormat="1" applyFont="1" applyFill="1" applyBorder="1" applyAlignment="1">
      <alignment horizontal="center" vertical="center"/>
      <protection/>
    </xf>
    <xf numFmtId="177" fontId="106" fillId="23" borderId="22" xfId="68" applyNumberFormat="1" applyFont="1" applyFill="1" applyBorder="1" applyAlignment="1">
      <alignment horizontal="center" vertical="center"/>
      <protection/>
    </xf>
    <xf numFmtId="164" fontId="106" fillId="23" borderId="21" xfId="68" applyFont="1" applyFill="1" applyBorder="1" applyAlignment="1">
      <alignment horizontal="center" vertical="center"/>
      <protection/>
    </xf>
    <xf numFmtId="165" fontId="104" fillId="6" borderId="57" xfId="68" applyNumberFormat="1" applyFont="1" applyFill="1" applyBorder="1" applyAlignment="1">
      <alignment horizontal="center"/>
      <protection/>
    </xf>
    <xf numFmtId="164" fontId="104" fillId="6" borderId="57" xfId="68" applyFont="1" applyFill="1" applyBorder="1" applyAlignment="1">
      <alignment horizontal="right"/>
      <protection/>
    </xf>
    <xf numFmtId="164" fontId="33" fillId="6" borderId="45" xfId="68" applyFont="1" applyFill="1" applyBorder="1" applyAlignment="1">
      <alignment horizontal="center"/>
      <protection/>
    </xf>
    <xf numFmtId="164" fontId="106" fillId="23" borderId="24" xfId="68" applyFont="1" applyFill="1" applyBorder="1" applyAlignment="1">
      <alignment horizontal="center" vertical="center"/>
      <protection/>
    </xf>
    <xf numFmtId="164" fontId="106" fillId="23" borderId="25" xfId="68" applyFont="1" applyFill="1" applyBorder="1" applyAlignment="1">
      <alignment horizontal="center" vertical="center"/>
      <protection/>
    </xf>
    <xf numFmtId="173" fontId="106" fillId="6" borderId="46" xfId="68" applyNumberFormat="1" applyFont="1" applyFill="1" applyBorder="1" applyAlignment="1">
      <alignment horizontal="center" vertical="center"/>
      <protection/>
    </xf>
    <xf numFmtId="164" fontId="110" fillId="0" borderId="0" xfId="68" applyFont="1" applyFill="1" applyBorder="1" applyAlignment="1">
      <alignment horizontal="left" wrapText="1"/>
      <protection/>
    </xf>
    <xf numFmtId="164" fontId="16" fillId="0" borderId="48" xfId="68" applyFill="1" applyBorder="1">
      <alignment/>
      <protection/>
    </xf>
    <xf numFmtId="164" fontId="16" fillId="24" borderId="0" xfId="68" applyFont="1" applyFill="1" applyAlignment="1">
      <alignment horizontal="center"/>
      <protection/>
    </xf>
    <xf numFmtId="164" fontId="35" fillId="0" borderId="0" xfId="0" applyFont="1" applyBorder="1" applyAlignment="1">
      <alignment horizontal="center"/>
    </xf>
    <xf numFmtId="164" fontId="35" fillId="0" borderId="80" xfId="0" applyFont="1" applyBorder="1" applyAlignment="1">
      <alignment horizontal="center" vertical="center"/>
    </xf>
    <xf numFmtId="164" fontId="35" fillId="6" borderId="43" xfId="0" applyNumberFormat="1" applyFont="1" applyFill="1" applyBorder="1" applyAlignment="1">
      <alignment horizontal="center"/>
    </xf>
    <xf numFmtId="164" fontId="35" fillId="6" borderId="43" xfId="0" applyFont="1" applyFill="1" applyBorder="1" applyAlignment="1">
      <alignment horizontal="left" wrapText="1"/>
    </xf>
    <xf numFmtId="164" fontId="35" fillId="6" borderId="43" xfId="0" applyFont="1" applyFill="1" applyBorder="1" applyAlignment="1">
      <alignment horizontal="center"/>
    </xf>
    <xf numFmtId="173" fontId="35" fillId="6" borderId="43" xfId="0" applyNumberFormat="1" applyFont="1" applyFill="1" applyBorder="1" applyAlignment="1">
      <alignment horizontal="center"/>
    </xf>
    <xf numFmtId="171" fontId="35" fillId="6" borderId="85" xfId="0" applyNumberFormat="1" applyFont="1" applyFill="1" applyBorder="1" applyAlignment="1">
      <alignment horizontal="center"/>
    </xf>
    <xf numFmtId="171" fontId="35" fillId="6" borderId="72" xfId="0" applyNumberFormat="1" applyFont="1" applyFill="1" applyBorder="1" applyAlignment="1">
      <alignment horizontal="center"/>
    </xf>
    <xf numFmtId="171" fontId="35" fillId="6" borderId="102" xfId="0" applyNumberFormat="1" applyFont="1" applyFill="1" applyBorder="1" applyAlignment="1">
      <alignment horizontal="center"/>
    </xf>
    <xf numFmtId="164" fontId="36" fillId="6" borderId="52" xfId="0" applyNumberFormat="1" applyFont="1" applyFill="1" applyBorder="1" applyAlignment="1">
      <alignment horizontal="center" vertical="center"/>
    </xf>
    <xf numFmtId="164" fontId="36" fillId="6" borderId="49" xfId="75" applyFont="1" applyFill="1" applyBorder="1" applyAlignment="1" applyProtection="1">
      <alignment vertical="center" wrapText="1"/>
      <protection locked="0"/>
    </xf>
    <xf numFmtId="164" fontId="36" fillId="6" borderId="52" xfId="0" applyFont="1" applyFill="1" applyBorder="1" applyAlignment="1">
      <alignment horizontal="center"/>
    </xf>
    <xf numFmtId="173" fontId="36" fillId="23" borderId="52" xfId="0" applyNumberFormat="1" applyFont="1" applyFill="1" applyBorder="1" applyAlignment="1">
      <alignment horizontal="center"/>
    </xf>
    <xf numFmtId="179" fontId="36" fillId="23" borderId="22" xfId="0" applyNumberFormat="1" applyFont="1" applyFill="1" applyBorder="1" applyAlignment="1">
      <alignment horizontal="center"/>
    </xf>
    <xf numFmtId="179" fontId="36" fillId="23" borderId="55" xfId="0" applyNumberFormat="1" applyFont="1" applyFill="1" applyBorder="1" applyAlignment="1">
      <alignment horizontal="center"/>
    </xf>
    <xf numFmtId="164" fontId="36" fillId="6" borderId="57" xfId="0" applyNumberFormat="1" applyFont="1" applyFill="1" applyBorder="1" applyAlignment="1">
      <alignment horizontal="center" vertical="center"/>
    </xf>
    <xf numFmtId="164" fontId="36" fillId="6" borderId="45" xfId="75" applyFont="1" applyFill="1" applyBorder="1" applyAlignment="1" applyProtection="1">
      <alignment vertical="center" wrapText="1"/>
      <protection locked="0"/>
    </xf>
    <xf numFmtId="164" fontId="36" fillId="6" borderId="57" xfId="0" applyFont="1" applyFill="1" applyBorder="1" applyAlignment="1">
      <alignment horizontal="center"/>
    </xf>
    <xf numFmtId="173" fontId="36" fillId="23" borderId="57" xfId="0" applyNumberFormat="1" applyFont="1" applyFill="1" applyBorder="1" applyAlignment="1">
      <alignment horizontal="center"/>
    </xf>
    <xf numFmtId="171" fontId="35" fillId="6" borderId="24" xfId="0" applyNumberFormat="1" applyFont="1" applyFill="1" applyBorder="1" applyAlignment="1">
      <alignment horizontal="center"/>
    </xf>
    <xf numFmtId="179" fontId="36" fillId="23" borderId="25" xfId="0" applyNumberFormat="1" applyFont="1" applyFill="1" applyBorder="1" applyAlignment="1">
      <alignment horizontal="center"/>
    </xf>
    <xf numFmtId="179" fontId="36" fillId="23" borderId="46" xfId="0" applyNumberFormat="1" applyFont="1" applyFill="1" applyBorder="1" applyAlignment="1">
      <alignment horizontal="center"/>
    </xf>
    <xf numFmtId="179" fontId="87" fillId="0" borderId="0" xfId="0" applyNumberFormat="1" applyFont="1" applyAlignment="1">
      <alignment horizontal="center"/>
    </xf>
    <xf numFmtId="164" fontId="35" fillId="0" borderId="80" xfId="0" applyFont="1" applyBorder="1" applyAlignment="1">
      <alignment horizontal="center"/>
    </xf>
    <xf numFmtId="164" fontId="36" fillId="6" borderId="28" xfId="0" applyFont="1" applyFill="1" applyBorder="1" applyAlignment="1">
      <alignment horizontal="center" vertical="center" wrapText="1"/>
    </xf>
    <xf numFmtId="164" fontId="36" fillId="6" borderId="101" xfId="0" applyFont="1" applyFill="1" applyBorder="1" applyAlignment="1">
      <alignment horizontal="center" vertical="center" wrapText="1"/>
    </xf>
    <xf numFmtId="164" fontId="36" fillId="6" borderId="85" xfId="0" applyFont="1" applyFill="1" applyBorder="1" applyAlignment="1">
      <alignment horizontal="center" vertical="center" wrapText="1"/>
    </xf>
    <xf numFmtId="164" fontId="36" fillId="6" borderId="72" xfId="0" applyFont="1" applyFill="1" applyBorder="1" applyAlignment="1">
      <alignment horizontal="center" vertical="center" wrapText="1"/>
    </xf>
    <xf numFmtId="164" fontId="36" fillId="6" borderId="102" xfId="0" applyFont="1" applyFill="1" applyBorder="1" applyAlignment="1">
      <alignment horizontal="center" vertical="center" wrapText="1"/>
    </xf>
    <xf numFmtId="164" fontId="35" fillId="6" borderId="47" xfId="0" applyFont="1" applyFill="1" applyBorder="1" applyAlignment="1">
      <alignment horizontal="center"/>
    </xf>
    <xf numFmtId="164" fontId="35" fillId="6" borderId="42" xfId="0" applyFont="1" applyFill="1" applyBorder="1" applyAlignment="1">
      <alignment/>
    </xf>
    <xf numFmtId="164" fontId="35" fillId="6" borderId="42" xfId="0" applyFont="1" applyFill="1" applyBorder="1" applyAlignment="1">
      <alignment horizontal="center"/>
    </xf>
    <xf numFmtId="173" fontId="35" fillId="6" borderId="18" xfId="0" applyNumberFormat="1" applyFont="1" applyFill="1" applyBorder="1" applyAlignment="1">
      <alignment horizontal="center"/>
    </xf>
    <xf numFmtId="173" fontId="35" fillId="6" borderId="19" xfId="0" applyNumberFormat="1" applyFont="1" applyFill="1" applyBorder="1" applyAlignment="1">
      <alignment horizontal="center"/>
    </xf>
    <xf numFmtId="173" fontId="35" fillId="6" borderId="70" xfId="0" applyNumberFormat="1" applyFont="1" applyFill="1" applyBorder="1" applyAlignment="1">
      <alignment horizontal="center"/>
    </xf>
    <xf numFmtId="164" fontId="111" fillId="6" borderId="53" xfId="0" applyNumberFormat="1" applyFont="1" applyFill="1" applyBorder="1" applyAlignment="1">
      <alignment horizontal="center"/>
    </xf>
    <xf numFmtId="164" fontId="112" fillId="6" borderId="54" xfId="0" applyFont="1" applyFill="1" applyBorder="1" applyAlignment="1">
      <alignment/>
    </xf>
    <xf numFmtId="164" fontId="112" fillId="6" borderId="54" xfId="0" applyFont="1" applyFill="1" applyBorder="1" applyAlignment="1">
      <alignment horizontal="center"/>
    </xf>
    <xf numFmtId="174" fontId="111" fillId="23" borderId="21" xfId="19" applyNumberFormat="1" applyFont="1" applyFill="1" applyBorder="1" applyAlignment="1" applyProtection="1">
      <alignment horizontal="center"/>
      <protection/>
    </xf>
    <xf numFmtId="179" fontId="111" fillId="23" borderId="22" xfId="0" applyNumberFormat="1" applyFont="1" applyFill="1" applyBorder="1" applyAlignment="1">
      <alignment horizontal="center"/>
    </xf>
    <xf numFmtId="179" fontId="111" fillId="23" borderId="55" xfId="0" applyNumberFormat="1" applyFont="1" applyFill="1" applyBorder="1" applyAlignment="1">
      <alignment horizontal="center"/>
    </xf>
    <xf numFmtId="164" fontId="113" fillId="0" borderId="0" xfId="0" applyFont="1" applyAlignment="1">
      <alignment horizontal="center"/>
    </xf>
    <xf numFmtId="164" fontId="35" fillId="6" borderId="53" xfId="0" applyNumberFormat="1" applyFont="1" applyFill="1" applyBorder="1" applyAlignment="1">
      <alignment horizontal="center"/>
    </xf>
    <xf numFmtId="164" fontId="35" fillId="6" borderId="54" xfId="0" applyFont="1" applyFill="1" applyBorder="1" applyAlignment="1">
      <alignment/>
    </xf>
    <xf numFmtId="164" fontId="35" fillId="6" borderId="54" xfId="0" applyFont="1" applyFill="1" applyBorder="1" applyAlignment="1">
      <alignment horizontal="center"/>
    </xf>
    <xf numFmtId="173" fontId="35" fillId="6" borderId="21" xfId="0" applyNumberFormat="1" applyFont="1" applyFill="1" applyBorder="1" applyAlignment="1">
      <alignment horizontal="center"/>
    </xf>
    <xf numFmtId="173" fontId="35" fillId="6" borderId="22" xfId="0" applyNumberFormat="1" applyFont="1" applyFill="1" applyBorder="1" applyAlignment="1">
      <alignment horizontal="center"/>
    </xf>
    <xf numFmtId="173" fontId="35" fillId="6" borderId="55" xfId="0" applyNumberFormat="1" applyFont="1" applyFill="1" applyBorder="1" applyAlignment="1">
      <alignment horizontal="center"/>
    </xf>
    <xf numFmtId="164" fontId="36" fillId="6" borderId="53" xfId="0" applyNumberFormat="1" applyFont="1" applyFill="1" applyBorder="1" applyAlignment="1">
      <alignment horizontal="center"/>
    </xf>
    <xf numFmtId="164" fontId="36" fillId="6" borderId="54" xfId="0" applyFont="1" applyFill="1" applyBorder="1" applyAlignment="1">
      <alignment wrapText="1"/>
    </xf>
    <xf numFmtId="164" fontId="36" fillId="6" borderId="54" xfId="0" applyFont="1" applyFill="1" applyBorder="1" applyAlignment="1">
      <alignment horizontal="center"/>
    </xf>
    <xf numFmtId="164" fontId="35" fillId="6" borderId="57" xfId="0" applyNumberFormat="1" applyFont="1" applyFill="1" applyBorder="1" applyAlignment="1">
      <alignment horizontal="center"/>
    </xf>
    <xf numFmtId="164" fontId="35" fillId="6" borderId="45" xfId="0" applyFont="1" applyFill="1" applyBorder="1" applyAlignment="1">
      <alignment wrapText="1"/>
    </xf>
    <xf numFmtId="164" fontId="35" fillId="6" borderId="45" xfId="0" applyFont="1" applyFill="1" applyBorder="1" applyAlignment="1">
      <alignment horizontal="center"/>
    </xf>
    <xf numFmtId="173" fontId="35" fillId="6" borderId="24" xfId="0" applyNumberFormat="1" applyFont="1" applyFill="1" applyBorder="1" applyAlignment="1">
      <alignment horizontal="center"/>
    </xf>
  </cellXfs>
  <cellStyles count="8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 2" xfId="21"/>
    <cellStyle name="20% - Акцент2 2" xfId="22"/>
    <cellStyle name="20% - Акцент3 2" xfId="23"/>
    <cellStyle name="20% - Акцент4 2" xfId="24"/>
    <cellStyle name="20% - Акцент5 2" xfId="25"/>
    <cellStyle name="20% - Акцент6 2" xfId="26"/>
    <cellStyle name="40% - Акцент1 2" xfId="27"/>
    <cellStyle name="40% - Акцент2 2" xfId="28"/>
    <cellStyle name="40% - Акцент3 2" xfId="29"/>
    <cellStyle name="40% - Акцент4 2" xfId="30"/>
    <cellStyle name="40% - Акцент5 2" xfId="31"/>
    <cellStyle name="40% - Акцент6 2" xfId="32"/>
    <cellStyle name="60% - Акцент1 2" xfId="33"/>
    <cellStyle name="60% - Акцент2 2" xfId="34"/>
    <cellStyle name="60% - Акцент3 2" xfId="35"/>
    <cellStyle name="60% - Акцент4 2" xfId="36"/>
    <cellStyle name="60% - Акцент5 2" xfId="37"/>
    <cellStyle name="60% - Акцент6 2" xfId="38"/>
    <cellStyle name="Акцент1 2" xfId="39"/>
    <cellStyle name="Акцент2 2" xfId="40"/>
    <cellStyle name="Акцент3 2" xfId="41"/>
    <cellStyle name="Акцент4 2" xfId="42"/>
    <cellStyle name="Акцент5 2" xfId="43"/>
    <cellStyle name="Акцент6 2" xfId="44"/>
    <cellStyle name="Ввод  2" xfId="45"/>
    <cellStyle name="Вывод 2" xfId="46"/>
    <cellStyle name="Вычисление 2" xfId="47"/>
    <cellStyle name="Гиперссылка 2" xfId="48"/>
    <cellStyle name="Гиперссылка_Приложение1" xfId="49"/>
    <cellStyle name="Заголовок 1 2" xfId="50"/>
    <cellStyle name="Заголовок 2 2" xfId="51"/>
    <cellStyle name="Заголовок 3 2" xfId="52"/>
    <cellStyle name="Заголовок 4 2" xfId="53"/>
    <cellStyle name="Итог 2" xfId="54"/>
    <cellStyle name="Контрольная ячейка 2" xfId="55"/>
    <cellStyle name="Название 2" xfId="56"/>
    <cellStyle name="Нейтральный 2" xfId="57"/>
    <cellStyle name="Обычный 10" xfId="58"/>
    <cellStyle name="Обычный 2" xfId="59"/>
    <cellStyle name="Обычный 2 2" xfId="60"/>
    <cellStyle name="Обычный 2 3" xfId="61"/>
    <cellStyle name="Обычный 2 4" xfId="62"/>
    <cellStyle name="Обычный 2 5" xfId="63"/>
    <cellStyle name="Обычный 3" xfId="64"/>
    <cellStyle name="Обычный 3 2" xfId="65"/>
    <cellStyle name="Обычный 4" xfId="66"/>
    <cellStyle name="Обычный 5" xfId="67"/>
    <cellStyle name="Обычный 5 2" xfId="68"/>
    <cellStyle name="Обычный_Tarif_2002 год" xfId="69"/>
    <cellStyle name="Обычный_Анкета1" xfId="70"/>
    <cellStyle name="Обычный_Приложение1" xfId="71"/>
    <cellStyle name="Обычный_ТСО план ПО-2012 помесячно ТРУМН ОАО Черномортранснефть" xfId="72"/>
    <cellStyle name="Обычный_Таблица нагрузок потребителей (ред)" xfId="73"/>
    <cellStyle name="Обычный_Таблицы для мониторинга котельных" xfId="74"/>
    <cellStyle name="Обычный_тарифы на 2002г с 1-01" xfId="75"/>
    <cellStyle name="Плохой 2" xfId="76"/>
    <cellStyle name="Пояснение 2" xfId="77"/>
    <cellStyle name="Примечание 2" xfId="78"/>
    <cellStyle name="Процентный 2" xfId="79"/>
    <cellStyle name="Процентный 2 2" xfId="80"/>
    <cellStyle name="Процентный 3" xfId="81"/>
    <cellStyle name="Процентный 3 2" xfId="82"/>
    <cellStyle name="Процентный 4" xfId="83"/>
    <cellStyle name="Процентный 4 2" xfId="84"/>
    <cellStyle name="Процентный 4 2 2" xfId="85"/>
    <cellStyle name="Процентный 4 2 3" xfId="86"/>
    <cellStyle name="Процентный 4 2 4" xfId="87"/>
    <cellStyle name="Процентный 4 3" xfId="88"/>
    <cellStyle name="Процентный 4 4" xfId="89"/>
    <cellStyle name="Процентный 5" xfId="90"/>
    <cellStyle name="Процентный 5 2" xfId="91"/>
    <cellStyle name="Процентный 6" xfId="92"/>
    <cellStyle name="Связанная ячейка 2" xfId="93"/>
    <cellStyle name="Текст предупреждения 2" xfId="94"/>
    <cellStyle name="Тысячи [0]_Example " xfId="95"/>
    <cellStyle name="Тысячи_Example " xfId="96"/>
    <cellStyle name="Финансовый 2" xfId="97"/>
    <cellStyle name="Финансовый 2 2" xfId="98"/>
    <cellStyle name="Финансовый [0] 2" xfId="99"/>
    <cellStyle name="Хороший 2" xfId="100"/>
    <cellStyle name="㼿㼿㼿?" xfId="101"/>
  </cellStyles>
  <dxfs count="1"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5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65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5457825" cy="106013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736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Инструкция 
к шаблону «TARIFF_TEPLO_IT 2018_».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Данный шаблон заполняется раздельно по каждой котельной или группе котельных, расположенных на территории отдельного муниципального образования (филиал) и в целом по энергоснабжающей организации.
1. При заполнении таблиц, данные вносятся только в неокрашенные ячейки желтого цвета. Обращаем внимание, что некоторые ячейки защищены от изменений и при попытке их изменить будет появляться сообщение об ошибке.
2. Перед началом работы с шаблоном необходимо изменить настройки Excel в части безопасности следующим способом: 
в панели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Меню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выбрать меню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«Сервис»,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далее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«Параметры»,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
в раскрывшемся окне перейти на вкладку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«Безопасность»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и нажать на кнопку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«Безопасность макросов»,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в раскрывшемся окне на вкладке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«Уровень безопасности»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выбрать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«Средний», «ОК»,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закрыть все программы и затем вновь открыть шаблон. При открытии шаблона раскроется сообщение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«Предупреждение системы безопасности»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, выберите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«Не отключать макросы»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.
3. Работа с шаблоном начинается с заполнения листа «Анкета» (</a:t>
          </a:r>
          <a:r>
            <a:rPr lang="en-US" cap="none" sz="1200" b="1" i="0" u="sng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все данные относятся к регулируемому виду деятельности - производство, передача и сбыт тепловой энергии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).
 Далее заполняются остальные таблицы в любом порядке.
 Убедительная просьба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 обязательном порядке 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заполнить     листы "Анкета котельной" и "Характеристики тепловых сетей"
при необходимости добавить нужно количество листов).
4. Напоминаем, что операционные расходы относятся к долгосрочным параметрам регулирования и определяются постатейно, но в пределах суммы затрат, рассчитанной согласно Методических указаниям, утвержденным приказом ФСТ   России от 13 июня 2013 г. № 760-э.
Поэтому заполнение затрат, входящих в состав операционных расходов, следует начинать с Листа "ОПЕРАЦИОННЫЕ РАСХОДЫ ВСЕГО", где необходимо указать индексы эффективности операционных расходов, индексы потребительских цен, а также индексы изменения активов (отдельно для производства и передачи). После этого возможно перейти на Лист "СВОД 2018 год" для заполнения постатейных затрат. В случае, если заявленные организацией расходы превысят допустимую сумму операционных расходов,  появится 
соответствущая ошибка с указанием количественного отклонения.
5. Все заявляемые расходы организации должны быть документарно подтверждены!!! В противном случае они будут исключены регулятором из расчета необходимой валовой выручки теплоснабжающей организации на 2018 год. 
6. Заполненные шаблоны необходимо представить одновременно с аналогичным документом на бумажном носителе вместе с иными предусмотренными законодательством материалами в срок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до 1 мая 2017 года.
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При представлении материалов на бумажном носителе материалы должны быть сшиты в скоросшиватель, листы пронумерованы с приложением «Содержания» с указанием количества листов и номеров страниц. К материалам прикладывается сопроводительное письмо в двух экземплярах на фирменном бланке организации</a:t>
          </a:r>
          <a:r>
            <a:rPr lang="en-US" cap="none" sz="1200" b="1" i="1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 (Важно! В письме обязательно указать общее количество листов в прилагаемых материалах)</a:t>
          </a: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. 
7. В случае возникновения вопросов и замечаний по методологии заполнения шаблона необходимо обращаться </a:t>
          </a:r>
          <a:r>
            <a:rPr lang="en-US" cap="none" sz="1200" b="0" i="0" u="sng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к уполномоченному по делу </a:t>
          </a:r>
          <a:r>
            <a:rPr lang="en-US" cap="none" sz="12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 тел.(8652) 24-34-25 .
</a:t>
          </a:r>
          <a:r>
            <a:rPr lang="en-US" cap="none" sz="14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90;&#1077;&#1087;&#1083;&#1086;\Documents%20and%20Settings\1234\&#1052;&#1086;&#1080;%20&#1076;&#1086;&#1082;&#1091;&#1084;&#1077;&#1085;&#1090;&#1099;\&#1056;&#1077;&#1075;&#1091;&#1083;&#1080;&#1088;&#1086;&#1074;&#1072;&#1085;&#1080;&#1077;%202012\SUMMARY.WARM.2012YEAR(v1.1)%20&#1057;&#1090;&#1072;&#1074;&#1088;&#1086;&#1087;&#1086;&#1083;&#1100;&#1089;&#1082;&#1080;&#1081;%20&#1082;&#1088;&#1072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LYAVKO\Desktop\&#1053;&#1072;%20&#1060;&#1051;&#1045;&#1064;&#1050;&#1059;\&#1052;&#1086;&#1103;&#1087;&#1077;&#1088;&#1077;&#1087;&#1080;&#1089;&#1082;&#1072;\&#1090;&#1077;&#1087;&#1083;&#1086;\&#1086;&#1088;&#1075;&#1072;&#1085;&#1080;&#1079;&#1072;&#1094;&#1080;&#1080;\2016\&#1056;&#1077;&#1075;&#1091;&#1083;&#1080;&#1088;&#1086;&#1074;&#1072;&#1085;&#1080;&#1077;%202017\TARIFF_TEPLO_IT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организаций"/>
      <sheetName val="Результаты загрузки"/>
      <sheetName val="Контакты"/>
      <sheetName val="БПр 1 янв"/>
      <sheetName val="БПр 1 июл"/>
      <sheetName val="БПр 1 сен"/>
      <sheetName val="БПер 1 янв"/>
      <sheetName val="БПер 1 июл"/>
      <sheetName val="БПер 1 сен"/>
      <sheetName val="ТМ1 1 янв"/>
      <sheetName val="ТМ1 1 июл"/>
      <sheetName val="ТМ1 1 сен"/>
      <sheetName val="ТМ2 1 янв"/>
      <sheetName val="ТМ2 1 июл"/>
      <sheetName val="ТМ2 1 сен"/>
      <sheetName val="ПП ОРГ"/>
      <sheetName val="ПП МО"/>
      <sheetName val="ТР ОРГ"/>
      <sheetName val="ТР МО"/>
      <sheetName val="КоммМО"/>
      <sheetName val="Комментарии"/>
      <sheetName val="Проверка"/>
      <sheetName val="matrix PP 1 янв"/>
      <sheetName val="matrix PP 1 июл"/>
      <sheetName val="matrix PP 1 сен"/>
      <sheetName val="matrix TR 1 янв"/>
      <sheetName val="matrix TR 1 июл"/>
      <sheetName val="matrix TR 1 сен"/>
      <sheetName val="TEHSHEET"/>
      <sheetName val="tech_horisontal"/>
      <sheetName val="modLoadFiles"/>
      <sheetName val="modSVODProv"/>
      <sheetName val="modCommonProv"/>
      <sheetName val="modProv"/>
      <sheetName val="modProvGeneralProc"/>
      <sheetName val="modOrgUniqueness"/>
      <sheetName val="modProvTM1"/>
      <sheetName val="modProvTM2"/>
      <sheetName val="modUpdateToActualVersion"/>
      <sheetName val="modLoad"/>
      <sheetName val="modUpdDelRenumber"/>
      <sheetName val="modProtect"/>
      <sheetName val="modPP"/>
      <sheetName val="modTR"/>
      <sheetName val="modH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ВС"/>
      <sheetName val="1,7"/>
      <sheetName val="1,8"/>
      <sheetName val="Тариф"/>
      <sheetName val="Смета затрат анализрасходов"/>
      <sheetName val="СВОД2015"/>
      <sheetName val="Теплоноситель"/>
      <sheetName val="Тепловой баланс помесячно"/>
      <sheetName val="Заключение"/>
      <sheetName val="Полезный отпуск"/>
      <sheetName val="Основ мат"/>
      <sheetName val="Вспом мат"/>
      <sheetName val="Раб и усл"/>
      <sheetName val="Покуп тепло"/>
      <sheetName val="Расчет цены газа"/>
      <sheetName val="Топливо"/>
      <sheetName val="Эл эн"/>
      <sheetName val="ФОТ и ЕСН"/>
      <sheetName val="Амортизация"/>
      <sheetName val="СВОД (пересчет на год)"/>
      <sheetName val="Прочие"/>
      <sheetName val="Затраты ДД ВД"/>
      <sheetName val="Прибыль"/>
      <sheetName val="Доп инф"/>
      <sheetName val="П1.28.3"/>
      <sheetName val="Тарифное мен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_mashuk@mail.ru" TargetMode="Externa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8">
    <tabColor indexed="10"/>
  </sheetPr>
  <dimension ref="A1:A1"/>
  <sheetViews>
    <sheetView showGridLines="0" zoomScaleSheetLayoutView="100" workbookViewId="0" topLeftCell="A1">
      <selection activeCell="O62" sqref="O62"/>
    </sheetView>
  </sheetViews>
  <sheetFormatPr defaultColWidth="9.140625" defaultRowHeight="12.75"/>
  <cols>
    <col min="1" max="9" width="9.140625" style="1" customWidth="1"/>
    <col min="10" max="10" width="3.57421875" style="1" customWidth="1"/>
    <col min="11" max="16384" width="9.140625" style="1" customWidth="1"/>
  </cols>
  <sheetData/>
  <sheetProtection selectLockedCells="1" selectUnlockedCells="1"/>
  <printOptions/>
  <pageMargins left="1.3777777777777778" right="0.39375" top="0.7875" bottom="0.9840277777777777" header="0.5118055555555555" footer="0.5118055555555555"/>
  <pageSetup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ОПЕРАЦИОННЫЕ РАСХОДЫ ВСЕГО"/>
  <dimension ref="A1:L11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26.00390625" style="0" customWidth="1"/>
    <col min="3" max="3" width="12.8515625" style="0" customWidth="1"/>
    <col min="4" max="4" width="16.140625" style="0" customWidth="1"/>
    <col min="5" max="5" width="22.7109375" style="0" customWidth="1"/>
    <col min="6" max="6" width="19.00390625" style="0" customWidth="1"/>
    <col min="7" max="7" width="14.140625" style="0" customWidth="1"/>
    <col min="8" max="8" width="16.28125" style="0" customWidth="1"/>
    <col min="9" max="9" width="19.8515625" style="0" customWidth="1"/>
    <col min="11" max="11" width="10.140625" style="0" customWidth="1"/>
    <col min="12" max="12" width="9.57421875" style="0" customWidth="1"/>
  </cols>
  <sheetData>
    <row r="1" spans="1:9" ht="22.5" customHeight="1">
      <c r="A1" s="654" t="str">
        <f>'СВОД 2018'!A1</f>
        <v>ООО "ЭНЕРГЕТИК"</v>
      </c>
      <c r="B1" s="654"/>
      <c r="C1" s="654"/>
      <c r="D1" s="654"/>
      <c r="E1" s="654"/>
      <c r="F1" s="654"/>
      <c r="G1" s="654"/>
      <c r="H1" s="654"/>
      <c r="I1" s="654"/>
    </row>
    <row r="2" spans="1:9" ht="22.5" customHeight="1">
      <c r="A2" s="655" t="s">
        <v>382</v>
      </c>
      <c r="B2" s="655"/>
      <c r="C2" s="655"/>
      <c r="D2" s="655"/>
      <c r="E2" s="655"/>
      <c r="F2" s="655"/>
      <c r="G2" s="655"/>
      <c r="H2" s="655"/>
      <c r="I2" s="655"/>
    </row>
    <row r="3" ht="13.5"/>
    <row r="4" spans="1:9" ht="43.5" customHeight="1">
      <c r="A4" s="656" t="s">
        <v>383</v>
      </c>
      <c r="B4" s="657" t="s">
        <v>384</v>
      </c>
      <c r="C4" s="658" t="s">
        <v>225</v>
      </c>
      <c r="D4" s="659" t="s">
        <v>385</v>
      </c>
      <c r="E4" s="659"/>
      <c r="F4" s="659"/>
      <c r="G4" s="660" t="s">
        <v>226</v>
      </c>
      <c r="H4" s="660"/>
      <c r="I4" s="660"/>
    </row>
    <row r="5" spans="1:9" ht="35.25" customHeight="1">
      <c r="A5" s="656"/>
      <c r="B5" s="657"/>
      <c r="C5" s="658"/>
      <c r="D5" s="661" t="s">
        <v>227</v>
      </c>
      <c r="E5" s="662" t="s">
        <v>386</v>
      </c>
      <c r="F5" s="663" t="s">
        <v>387</v>
      </c>
      <c r="G5" s="664" t="s">
        <v>227</v>
      </c>
      <c r="H5" s="665" t="s">
        <v>386</v>
      </c>
      <c r="I5" s="666" t="s">
        <v>387</v>
      </c>
    </row>
    <row r="6" spans="1:11" ht="51">
      <c r="A6" s="667" t="s">
        <v>247</v>
      </c>
      <c r="B6" s="668" t="s">
        <v>388</v>
      </c>
      <c r="C6" s="669" t="s">
        <v>250</v>
      </c>
      <c r="D6" s="670">
        <f>E6+F6</f>
        <v>12747.53</v>
      </c>
      <c r="E6" s="671">
        <v>12747.53</v>
      </c>
      <c r="F6" s="672"/>
      <c r="G6" s="673">
        <f>H6+I6</f>
        <v>13352.017872600001</v>
      </c>
      <c r="H6" s="674">
        <f>E6*(1-G8/100%)*(1+G7)*(1+0.75*H9)</f>
        <v>13352.017872600001</v>
      </c>
      <c r="I6" s="675">
        <f>F6*(1-G8/100%)*(1+G7)*(1+0.75*I9)</f>
        <v>0</v>
      </c>
      <c r="K6" s="676"/>
    </row>
    <row r="7" spans="1:9" ht="25.5">
      <c r="A7" s="667" t="s">
        <v>269</v>
      </c>
      <c r="B7" s="668" t="s">
        <v>389</v>
      </c>
      <c r="C7" s="669" t="s">
        <v>235</v>
      </c>
      <c r="D7" s="670"/>
      <c r="E7" s="671"/>
      <c r="F7" s="672"/>
      <c r="G7" s="677">
        <v>0.058</v>
      </c>
      <c r="H7" s="677"/>
      <c r="I7" s="677"/>
    </row>
    <row r="8" spans="1:9" ht="25.5">
      <c r="A8" s="667" t="s">
        <v>288</v>
      </c>
      <c r="B8" s="668" t="s">
        <v>390</v>
      </c>
      <c r="C8" s="669" t="s">
        <v>235</v>
      </c>
      <c r="D8" s="670"/>
      <c r="E8" s="671"/>
      <c r="F8" s="672"/>
      <c r="G8" s="677">
        <v>0.01</v>
      </c>
      <c r="H8" s="677"/>
      <c r="I8" s="677"/>
    </row>
    <row r="9" spans="1:12" ht="45.75" customHeight="1">
      <c r="A9" s="678" t="s">
        <v>302</v>
      </c>
      <c r="B9" s="679" t="s">
        <v>391</v>
      </c>
      <c r="C9" s="680"/>
      <c r="D9" s="670"/>
      <c r="E9" s="671"/>
      <c r="F9" s="672"/>
      <c r="G9" s="681"/>
      <c r="H9" s="682">
        <v>0</v>
      </c>
      <c r="I9" s="683">
        <v>0</v>
      </c>
      <c r="K9" s="676"/>
      <c r="L9" s="684"/>
    </row>
    <row r="10" spans="1:12" s="689" customFormat="1" ht="12.75">
      <c r="A10" s="685"/>
      <c r="B10" s="686"/>
      <c r="C10" s="685"/>
      <c r="D10" s="685"/>
      <c r="E10" s="685"/>
      <c r="F10" s="685"/>
      <c r="G10" s="687"/>
      <c r="H10" s="688"/>
      <c r="I10" s="688"/>
      <c r="K10" s="690"/>
      <c r="L10" s="691"/>
    </row>
    <row r="11" spans="1:12" s="689" customFormat="1" ht="36" customHeight="1">
      <c r="A11" s="685"/>
      <c r="B11" s="692" t="s">
        <v>319</v>
      </c>
      <c r="C11" s="693" t="s">
        <v>222</v>
      </c>
      <c r="D11" s="693"/>
      <c r="E11" s="693"/>
      <c r="F11" s="693"/>
      <c r="G11" s="693"/>
      <c r="H11" s="694" t="s">
        <v>320</v>
      </c>
      <c r="I11" s="688"/>
      <c r="K11" s="690"/>
      <c r="L11" s="691"/>
    </row>
  </sheetData>
  <sheetProtection password="D9D4" sheet="1" objects="1" scenarios="1" formatCells="0" deleteColumns="0" deleteRows="0"/>
  <mergeCells count="13">
    <mergeCell ref="A1:I1"/>
    <mergeCell ref="A2:I2"/>
    <mergeCell ref="A4:A5"/>
    <mergeCell ref="B4:B5"/>
    <mergeCell ref="C4:C5"/>
    <mergeCell ref="D4:F4"/>
    <mergeCell ref="G4:I4"/>
    <mergeCell ref="D6:D9"/>
    <mergeCell ref="E6:E9"/>
    <mergeCell ref="F6:F9"/>
    <mergeCell ref="G7:I7"/>
    <mergeCell ref="G8:I8"/>
    <mergeCell ref="C11:G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Неподконтрольные расходы">
    <tabColor indexed="9"/>
  </sheetPr>
  <dimension ref="A1:K22"/>
  <sheetViews>
    <sheetView zoomScaleSheetLayoutView="100" workbookViewId="0" topLeftCell="A1">
      <selection activeCell="F8" sqref="F8"/>
    </sheetView>
  </sheetViews>
  <sheetFormatPr defaultColWidth="9.140625" defaultRowHeight="12.75"/>
  <cols>
    <col min="1" max="1" width="5.8515625" style="0" customWidth="1"/>
    <col min="2" max="2" width="54.57421875" style="0" customWidth="1"/>
    <col min="3" max="3" width="13.421875" style="0" customWidth="1"/>
    <col min="4" max="4" width="13.00390625" style="0" customWidth="1"/>
    <col min="5" max="5" width="20.421875" style="0" customWidth="1"/>
    <col min="6" max="6" width="17.7109375" style="0" customWidth="1"/>
  </cols>
  <sheetData>
    <row r="1" spans="1:6" ht="21" customHeight="1">
      <c r="A1" s="655" t="str">
        <f>'СВОД 2018'!A1:F1</f>
        <v>ООО "ЭНЕРГЕТИК"</v>
      </c>
      <c r="B1" s="655"/>
      <c r="C1" s="655"/>
      <c r="D1" s="655"/>
      <c r="E1" s="655"/>
      <c r="F1" s="655"/>
    </row>
    <row r="2" spans="1:6" ht="21" customHeight="1">
      <c r="A2" s="695" t="s">
        <v>392</v>
      </c>
      <c r="B2" s="695"/>
      <c r="C2" s="695"/>
      <c r="D2" s="695"/>
      <c r="E2" s="695"/>
      <c r="F2" s="695"/>
    </row>
    <row r="3" spans="1:6" ht="36.75" customHeight="1">
      <c r="A3" s="696" t="s">
        <v>223</v>
      </c>
      <c r="B3" s="696" t="s">
        <v>224</v>
      </c>
      <c r="C3" s="697" t="s">
        <v>225</v>
      </c>
      <c r="D3" s="696" t="s">
        <v>226</v>
      </c>
      <c r="E3" s="696"/>
      <c r="F3" s="696"/>
    </row>
    <row r="4" spans="1:6" ht="19.5">
      <c r="A4" s="696"/>
      <c r="B4" s="696"/>
      <c r="C4" s="697"/>
      <c r="D4" s="698" t="s">
        <v>227</v>
      </c>
      <c r="E4" s="699" t="s">
        <v>228</v>
      </c>
      <c r="F4" s="700" t="s">
        <v>229</v>
      </c>
    </row>
    <row r="5" spans="1:11" ht="85.5" customHeight="1">
      <c r="A5" s="701" t="s">
        <v>247</v>
      </c>
      <c r="B5" s="702" t="str">
        <f>'СВОД 2018'!B34</f>
        <v>Амортизация основных средств и нематериальных активов</v>
      </c>
      <c r="C5" s="703" t="s">
        <v>250</v>
      </c>
      <c r="D5" s="704">
        <f>E5+F5</f>
        <v>5886.9</v>
      </c>
      <c r="E5" s="705">
        <v>5886.9</v>
      </c>
      <c r="F5" s="706"/>
      <c r="G5" s="707"/>
      <c r="H5" s="708"/>
      <c r="I5" s="708"/>
      <c r="J5" s="708"/>
      <c r="K5" s="708"/>
    </row>
    <row r="6" spans="1:6" ht="21.75" customHeight="1">
      <c r="A6" s="709" t="s">
        <v>269</v>
      </c>
      <c r="B6" s="710" t="str">
        <f>'СВОД 2018'!B32</f>
        <v>Страховые взносы</v>
      </c>
      <c r="C6" s="701" t="s">
        <v>250</v>
      </c>
      <c r="D6" s="711">
        <f>E6+F6</f>
        <v>2361.64</v>
      </c>
      <c r="E6" s="712">
        <f>E7*'СВОД 2018'!E25</f>
        <v>1932.8</v>
      </c>
      <c r="F6" s="713">
        <f>F7*'СВОД 2018'!F25</f>
        <v>428.84</v>
      </c>
    </row>
    <row r="7" spans="1:6" s="718" customFormat="1" ht="36" customHeight="1">
      <c r="A7" s="709"/>
      <c r="B7" s="714" t="str">
        <f>'СВОД 2018'!B33</f>
        <v>То же в % от ФОТ</v>
      </c>
      <c r="C7" s="715" t="s">
        <v>235</v>
      </c>
      <c r="D7" s="714"/>
      <c r="E7" s="716">
        <v>0.302</v>
      </c>
      <c r="F7" s="717">
        <v>0.302</v>
      </c>
    </row>
    <row r="8" spans="1:6" ht="102.75" customHeight="1">
      <c r="A8" s="701" t="s">
        <v>288</v>
      </c>
      <c r="B8" s="710" t="str">
        <f>'СВОД 2018'!B36</f>
        <v>Арендная плата в части имущества,используемого для осуществления регулируемой деятельности</v>
      </c>
      <c r="C8" s="719" t="s">
        <v>250</v>
      </c>
      <c r="D8" s="720">
        <f>E8+F8</f>
        <v>600</v>
      </c>
      <c r="E8" s="721"/>
      <c r="F8" s="722">
        <v>600</v>
      </c>
    </row>
    <row r="9" spans="1:6" ht="63.75" customHeight="1">
      <c r="A9" s="701" t="s">
        <v>302</v>
      </c>
      <c r="B9" s="710" t="str">
        <f>'СВОД 2018'!B37</f>
        <v>Расходы по сомнительным долгам</v>
      </c>
      <c r="C9" s="719" t="s">
        <v>250</v>
      </c>
      <c r="D9" s="720">
        <f>E9+F9</f>
        <v>3060</v>
      </c>
      <c r="E9" s="721">
        <v>3060</v>
      </c>
      <c r="F9" s="722"/>
    </row>
    <row r="10" spans="1:6" ht="132">
      <c r="A10" s="701" t="s">
        <v>393</v>
      </c>
      <c r="B10" s="710" t="str">
        <f>'СВОД 2018'!B38</f>
        <v>Расходы на выплаты по договорам займа и кредитным договорам, включая проценты по ним (за исключением расходов на погашение и обслуживание заемных средств,привлекаемых для реализации инвестиционной программы)</v>
      </c>
      <c r="C10" s="719" t="s">
        <v>250</v>
      </c>
      <c r="D10" s="720">
        <f>E10+F10</f>
        <v>0</v>
      </c>
      <c r="E10" s="721"/>
      <c r="F10" s="722"/>
    </row>
    <row r="11" spans="1:6" ht="75.75" customHeight="1">
      <c r="A11" s="709" t="s">
        <v>394</v>
      </c>
      <c r="B11" s="723" t="str">
        <f>'СВОД 2018'!B35</f>
        <v>Расходы на уплату налогов, сборов и других обязательных платежей</v>
      </c>
      <c r="C11" s="703" t="s">
        <v>250</v>
      </c>
      <c r="D11" s="720">
        <f>E11+F11</f>
        <v>0</v>
      </c>
      <c r="E11" s="724">
        <f>E12+E14+E15+E16+E18</f>
        <v>0</v>
      </c>
      <c r="F11" s="725">
        <f>F12+F14+F15+F16+F18</f>
        <v>0</v>
      </c>
    </row>
    <row r="12" spans="1:6" ht="46.5" customHeight="1">
      <c r="A12" s="726" t="s">
        <v>240</v>
      </c>
      <c r="B12" s="727" t="s">
        <v>395</v>
      </c>
      <c r="C12" s="726" t="s">
        <v>250</v>
      </c>
      <c r="D12" s="728">
        <f aca="true" t="shared" si="0" ref="D12:D18">E12+F12</f>
        <v>0</v>
      </c>
      <c r="E12" s="729"/>
      <c r="F12" s="730"/>
    </row>
    <row r="13" spans="1:6" ht="46.5" customHeight="1">
      <c r="A13" s="726" t="s">
        <v>242</v>
      </c>
      <c r="B13" s="731" t="s">
        <v>396</v>
      </c>
      <c r="C13" s="726" t="s">
        <v>250</v>
      </c>
      <c r="D13" s="728">
        <f t="shared" si="0"/>
        <v>100</v>
      </c>
      <c r="E13" s="729">
        <v>100</v>
      </c>
      <c r="F13" s="730"/>
    </row>
    <row r="14" spans="1:6" ht="25.5" customHeight="1">
      <c r="A14" s="732" t="s">
        <v>244</v>
      </c>
      <c r="B14" s="733" t="s">
        <v>397</v>
      </c>
      <c r="C14" s="732" t="s">
        <v>250</v>
      </c>
      <c r="D14" s="734">
        <f t="shared" si="0"/>
        <v>0</v>
      </c>
      <c r="E14" s="735"/>
      <c r="F14" s="736"/>
    </row>
    <row r="15" spans="1:6" ht="25.5" customHeight="1">
      <c r="A15" s="732" t="s">
        <v>245</v>
      </c>
      <c r="B15" s="733" t="s">
        <v>398</v>
      </c>
      <c r="C15" s="732" t="s">
        <v>250</v>
      </c>
      <c r="D15" s="734">
        <f t="shared" si="0"/>
        <v>0</v>
      </c>
      <c r="E15" s="735"/>
      <c r="F15" s="736"/>
    </row>
    <row r="16" spans="1:6" ht="25.5" customHeight="1">
      <c r="A16" s="732" t="s">
        <v>246</v>
      </c>
      <c r="B16" s="733" t="s">
        <v>399</v>
      </c>
      <c r="C16" s="732" t="s">
        <v>250</v>
      </c>
      <c r="D16" s="734">
        <f t="shared" si="0"/>
        <v>0</v>
      </c>
      <c r="E16" s="735"/>
      <c r="F16" s="736"/>
    </row>
    <row r="17" spans="1:6" ht="25.5" customHeight="1">
      <c r="A17" s="737" t="s">
        <v>400</v>
      </c>
      <c r="B17" s="738" t="s">
        <v>401</v>
      </c>
      <c r="C17" s="737" t="s">
        <v>250</v>
      </c>
      <c r="D17" s="739">
        <f>E17+F17</f>
        <v>0</v>
      </c>
      <c r="E17" s="740"/>
      <c r="F17" s="741"/>
    </row>
    <row r="18" spans="1:6" ht="30" customHeight="1">
      <c r="A18" s="742" t="s">
        <v>402</v>
      </c>
      <c r="B18" s="743" t="s">
        <v>403</v>
      </c>
      <c r="C18" s="742" t="s">
        <v>250</v>
      </c>
      <c r="D18" s="744">
        <f t="shared" si="0"/>
        <v>0</v>
      </c>
      <c r="E18" s="745"/>
      <c r="F18" s="746"/>
    </row>
    <row r="19" spans="1:6" ht="18">
      <c r="A19" s="608"/>
      <c r="B19" s="608"/>
      <c r="C19" s="608"/>
      <c r="D19" s="608" t="s">
        <v>404</v>
      </c>
      <c r="E19" s="608"/>
      <c r="F19" s="608"/>
    </row>
    <row r="20" spans="1:6" ht="18">
      <c r="A20" s="692"/>
      <c r="B20" s="692"/>
      <c r="C20" s="692"/>
      <c r="D20" s="692"/>
      <c r="E20" s="692"/>
      <c r="F20" s="692"/>
    </row>
    <row r="21" spans="1:6" ht="18">
      <c r="A21" s="692"/>
      <c r="B21" s="692"/>
      <c r="C21" s="692"/>
      <c r="D21" s="692"/>
      <c r="E21" s="692"/>
      <c r="F21" s="692"/>
    </row>
    <row r="22" spans="1:6" ht="18" customHeight="1">
      <c r="A22" s="693" t="s">
        <v>319</v>
      </c>
      <c r="B22" s="693"/>
      <c r="C22" s="693" t="s">
        <v>405</v>
      </c>
      <c r="D22" s="693"/>
      <c r="E22" s="692" t="s">
        <v>320</v>
      </c>
      <c r="F22" s="692"/>
    </row>
  </sheetData>
  <sheetProtection selectLockedCells="1" selectUnlockedCells="1"/>
  <mergeCells count="9">
    <mergeCell ref="A1:F1"/>
    <mergeCell ref="A2:F2"/>
    <mergeCell ref="A3:A4"/>
    <mergeCell ref="B3:B4"/>
    <mergeCell ref="C3:C4"/>
    <mergeCell ref="D3:F3"/>
    <mergeCell ref="A6:A7"/>
    <mergeCell ref="A22:B22"/>
    <mergeCell ref="C22:D2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tabColor indexed="27"/>
  </sheetPr>
  <dimension ref="A1:H31"/>
  <sheetViews>
    <sheetView zoomScaleSheetLayoutView="100" workbookViewId="0" topLeftCell="A10">
      <selection activeCell="A1" sqref="A1"/>
    </sheetView>
  </sheetViews>
  <sheetFormatPr defaultColWidth="9.140625" defaultRowHeight="12.75"/>
  <cols>
    <col min="1" max="1" width="6.7109375" style="608" customWidth="1"/>
    <col min="2" max="2" width="41.28125" style="608" customWidth="1"/>
    <col min="3" max="3" width="28.00390625" style="608" customWidth="1"/>
    <col min="4" max="4" width="14.7109375" style="608" customWidth="1"/>
    <col min="5" max="5" width="17.7109375" style="608" customWidth="1"/>
    <col min="6" max="6" width="17.140625" style="608" customWidth="1"/>
    <col min="7" max="16384" width="9.140625" style="608" customWidth="1"/>
  </cols>
  <sheetData>
    <row r="1" spans="1:6" ht="18">
      <c r="A1" s="747" t="str">
        <f>'СВОД 2018'!A1:F1</f>
        <v>ООО "ЭНЕРГЕТИК"</v>
      </c>
      <c r="B1" s="747"/>
      <c r="C1" s="747"/>
      <c r="D1" s="747"/>
      <c r="E1" s="747"/>
      <c r="F1" s="747"/>
    </row>
    <row r="2" spans="1:6" ht="54" customHeight="1">
      <c r="A2" s="748" t="s">
        <v>289</v>
      </c>
      <c r="B2" s="748"/>
      <c r="C2" s="748"/>
      <c r="D2" s="748"/>
      <c r="E2" s="748"/>
      <c r="F2" s="748"/>
    </row>
    <row r="3" spans="1:8" ht="54" customHeight="1">
      <c r="A3" s="696" t="s">
        <v>223</v>
      </c>
      <c r="B3" s="696" t="s">
        <v>224</v>
      </c>
      <c r="C3" s="696" t="s">
        <v>225</v>
      </c>
      <c r="D3" s="696" t="s">
        <v>226</v>
      </c>
      <c r="E3" s="696"/>
      <c r="F3" s="696"/>
      <c r="G3" s="653"/>
      <c r="H3" s="653"/>
    </row>
    <row r="4" spans="1:8" ht="19.5">
      <c r="A4" s="696"/>
      <c r="B4" s="696"/>
      <c r="C4" s="696"/>
      <c r="D4" s="698" t="s">
        <v>227</v>
      </c>
      <c r="E4" s="699" t="s">
        <v>228</v>
      </c>
      <c r="F4" s="700" t="s">
        <v>229</v>
      </c>
      <c r="G4" s="653"/>
      <c r="H4" s="653"/>
    </row>
    <row r="5" spans="1:8" s="755" customFormat="1" ht="19.5" customHeight="1">
      <c r="A5" s="749" t="s">
        <v>247</v>
      </c>
      <c r="B5" s="750" t="str">
        <f>'СВОД 2018'!B46</f>
        <v>Покупная тепловая энергия</v>
      </c>
      <c r="C5" s="751" t="s">
        <v>250</v>
      </c>
      <c r="D5" s="752">
        <f>E5+F5</f>
        <v>0</v>
      </c>
      <c r="E5" s="753">
        <v>0</v>
      </c>
      <c r="F5" s="754">
        <v>0</v>
      </c>
      <c r="G5" s="747"/>
      <c r="H5" s="747"/>
    </row>
    <row r="6" spans="1:8" s="755" customFormat="1" ht="19.5" customHeight="1">
      <c r="A6" s="749"/>
      <c r="B6" s="756" t="s">
        <v>406</v>
      </c>
      <c r="C6" s="757" t="s">
        <v>232</v>
      </c>
      <c r="D6" s="758">
        <f>E6+F6</f>
        <v>0</v>
      </c>
      <c r="E6" s="759">
        <v>0</v>
      </c>
      <c r="F6" s="760">
        <v>0</v>
      </c>
      <c r="G6" s="747"/>
      <c r="H6" s="747"/>
    </row>
    <row r="7" spans="1:8" s="755" customFormat="1" ht="19.5" customHeight="1">
      <c r="A7" s="749"/>
      <c r="B7" s="761" t="s">
        <v>407</v>
      </c>
      <c r="C7" s="762" t="s">
        <v>318</v>
      </c>
      <c r="D7" s="763" t="e">
        <f>D5/D6*1000</f>
        <v>#DIV/0!</v>
      </c>
      <c r="E7" s="764">
        <v>0</v>
      </c>
      <c r="F7" s="765">
        <v>0</v>
      </c>
      <c r="G7" s="747"/>
      <c r="H7" s="747"/>
    </row>
    <row r="8" spans="1:8" s="755" customFormat="1" ht="51.75" customHeight="1">
      <c r="A8" s="749" t="s">
        <v>269</v>
      </c>
      <c r="B8" s="766" t="str">
        <f>'СВОД 2018'!B47</f>
        <v>Топливо на технологические нужды</v>
      </c>
      <c r="C8" s="767" t="s">
        <v>250</v>
      </c>
      <c r="D8" s="768">
        <f>D9*D10/1000</f>
        <v>27960.799857115984</v>
      </c>
      <c r="E8" s="768"/>
      <c r="F8" s="768"/>
      <c r="G8" s="747"/>
      <c r="H8" s="747"/>
    </row>
    <row r="9" spans="1:8" ht="18">
      <c r="A9" s="749"/>
      <c r="B9" s="769" t="s">
        <v>408</v>
      </c>
      <c r="C9" s="770" t="s">
        <v>409</v>
      </c>
      <c r="D9" s="771">
        <f>'Расчет цены газа'!F8</f>
        <v>6739.949351822697</v>
      </c>
      <c r="E9" s="771"/>
      <c r="F9" s="771"/>
      <c r="G9" s="653"/>
      <c r="H9" s="653"/>
    </row>
    <row r="10" spans="1:8" ht="18">
      <c r="A10" s="749"/>
      <c r="B10" s="769" t="s">
        <v>410</v>
      </c>
      <c r="C10" s="770" t="s">
        <v>411</v>
      </c>
      <c r="D10" s="771">
        <f>D12/D11</f>
        <v>4148.51779999719</v>
      </c>
      <c r="E10" s="771"/>
      <c r="F10" s="771"/>
      <c r="G10" s="653"/>
      <c r="H10" s="653"/>
    </row>
    <row r="11" spans="1:6" ht="18.75">
      <c r="A11" s="749"/>
      <c r="B11" s="769" t="s">
        <v>412</v>
      </c>
      <c r="C11" s="770"/>
      <c r="D11" s="772">
        <v>1.17340463140915</v>
      </c>
      <c r="E11" s="772"/>
      <c r="F11" s="772"/>
    </row>
    <row r="12" spans="1:6" ht="18.75">
      <c r="A12" s="749"/>
      <c r="B12" s="769" t="s">
        <v>413</v>
      </c>
      <c r="C12" s="770" t="s">
        <v>414</v>
      </c>
      <c r="D12" s="772">
        <v>4867.89</v>
      </c>
      <c r="E12" s="772"/>
      <c r="F12" s="772"/>
    </row>
    <row r="13" spans="1:7" ht="33.75" customHeight="1">
      <c r="A13" s="749"/>
      <c r="B13" s="773" t="s">
        <v>415</v>
      </c>
      <c r="C13" s="774" t="s">
        <v>416</v>
      </c>
      <c r="D13" s="775">
        <v>175.39</v>
      </c>
      <c r="E13" s="775"/>
      <c r="F13" s="775"/>
      <c r="G13" s="653"/>
    </row>
    <row r="14" spans="1:7" ht="53.25" customHeight="1">
      <c r="A14" s="776" t="s">
        <v>288</v>
      </c>
      <c r="B14" s="749" t="s">
        <v>300</v>
      </c>
      <c r="C14" s="777" t="s">
        <v>250</v>
      </c>
      <c r="D14" s="778">
        <f>SUM(D16*D15)</f>
        <v>3087.6488000000004</v>
      </c>
      <c r="E14" s="779">
        <f>SUM(E16*E15)</f>
        <v>932.4568</v>
      </c>
      <c r="F14" s="780">
        <f>SUM(F16*F15)</f>
        <v>2155.1920000000005</v>
      </c>
      <c r="G14" s="653"/>
    </row>
    <row r="15" spans="1:7" ht="26.25" customHeight="1">
      <c r="A15" s="776"/>
      <c r="B15" s="781" t="s">
        <v>417</v>
      </c>
      <c r="C15" s="782" t="s">
        <v>418</v>
      </c>
      <c r="D15" s="783">
        <f>E15</f>
        <v>3.91</v>
      </c>
      <c r="E15" s="784">
        <v>3.91</v>
      </c>
      <c r="F15" s="785">
        <v>3.91</v>
      </c>
      <c r="G15" s="653"/>
    </row>
    <row r="16" spans="1:7" ht="23.25" customHeight="1">
      <c r="A16" s="776"/>
      <c r="B16" s="781" t="s">
        <v>419</v>
      </c>
      <c r="C16" s="782" t="s">
        <v>420</v>
      </c>
      <c r="D16" s="783">
        <f>E16+F16</f>
        <v>789.6800000000001</v>
      </c>
      <c r="E16" s="784">
        <v>238.48</v>
      </c>
      <c r="F16" s="785">
        <v>551.2</v>
      </c>
      <c r="G16" s="653"/>
    </row>
    <row r="17" spans="1:7" ht="29.25" customHeight="1">
      <c r="A17" s="776"/>
      <c r="B17" s="781" t="s">
        <v>421</v>
      </c>
      <c r="C17" s="782" t="s">
        <v>422</v>
      </c>
      <c r="D17" s="786">
        <v>28.87</v>
      </c>
      <c r="E17" s="787">
        <v>28.87</v>
      </c>
      <c r="F17" s="788">
        <v>28.87</v>
      </c>
      <c r="G17" s="653"/>
    </row>
    <row r="18" spans="1:7" ht="39.75" customHeight="1">
      <c r="A18" s="789" t="s">
        <v>302</v>
      </c>
      <c r="B18" s="790" t="s">
        <v>291</v>
      </c>
      <c r="C18" s="791" t="s">
        <v>250</v>
      </c>
      <c r="D18" s="778">
        <f>E18+F18</f>
        <v>352.24689</v>
      </c>
      <c r="E18" s="779">
        <f>E19*E20/1000</f>
        <v>33.32595</v>
      </c>
      <c r="F18" s="780">
        <f>F19*F20/1000</f>
        <v>318.92094000000003</v>
      </c>
      <c r="G18" s="653"/>
    </row>
    <row r="19" spans="1:7" ht="23.25" customHeight="1">
      <c r="A19" s="789"/>
      <c r="B19" s="792" t="s">
        <v>423</v>
      </c>
      <c r="C19" s="793" t="s">
        <v>424</v>
      </c>
      <c r="D19" s="783">
        <f>E19+F19</f>
        <v>6289</v>
      </c>
      <c r="E19" s="794">
        <v>595</v>
      </c>
      <c r="F19" s="785">
        <v>5694</v>
      </c>
      <c r="G19" s="653"/>
    </row>
    <row r="20" spans="1:7" ht="23.25" customHeight="1">
      <c r="A20" s="789"/>
      <c r="B20" s="795" t="s">
        <v>425</v>
      </c>
      <c r="C20" s="796" t="s">
        <v>426</v>
      </c>
      <c r="D20" s="797">
        <v>56.01</v>
      </c>
      <c r="E20" s="798">
        <v>56.01</v>
      </c>
      <c r="F20" s="799">
        <v>56.01</v>
      </c>
      <c r="G20" s="653"/>
    </row>
    <row r="21" spans="1:7" ht="40.5" customHeight="1">
      <c r="A21" s="789"/>
      <c r="B21" s="790" t="s">
        <v>293</v>
      </c>
      <c r="C21" s="791" t="s">
        <v>250</v>
      </c>
      <c r="D21" s="800">
        <f>E21+F21</f>
        <v>122.33680000000001</v>
      </c>
      <c r="E21" s="801">
        <f>E22*E23/1000</f>
        <v>0.7696000000000001</v>
      </c>
      <c r="F21" s="802">
        <f>F22*F23/1000</f>
        <v>121.56720000000001</v>
      </c>
      <c r="G21" s="653"/>
    </row>
    <row r="22" spans="1:7" ht="21" customHeight="1">
      <c r="A22" s="789"/>
      <c r="B22" s="792" t="s">
        <v>427</v>
      </c>
      <c r="C22" s="793" t="s">
        <v>424</v>
      </c>
      <c r="D22" s="783">
        <f>E22+F22</f>
        <v>4133</v>
      </c>
      <c r="E22" s="794">
        <v>26</v>
      </c>
      <c r="F22" s="803">
        <v>4107</v>
      </c>
      <c r="G22" s="653"/>
    </row>
    <row r="23" spans="1:7" ht="25.5" customHeight="1">
      <c r="A23" s="789"/>
      <c r="B23" s="795" t="s">
        <v>428</v>
      </c>
      <c r="C23" s="796" t="s">
        <v>426</v>
      </c>
      <c r="D23" s="804">
        <v>29.6</v>
      </c>
      <c r="E23" s="805">
        <v>29.6</v>
      </c>
      <c r="F23" s="806">
        <v>29.6</v>
      </c>
      <c r="G23" s="653"/>
    </row>
    <row r="24" spans="1:7" ht="28.5" customHeight="1">
      <c r="A24" s="789"/>
      <c r="B24" s="807" t="s">
        <v>429</v>
      </c>
      <c r="C24" s="808" t="s">
        <v>250</v>
      </c>
      <c r="D24" s="778">
        <f>E24+F24</f>
        <v>0</v>
      </c>
      <c r="E24" s="779">
        <f>E25*E26/1000</f>
        <v>0</v>
      </c>
      <c r="F24" s="780">
        <f>F25*F26/1000</f>
        <v>0</v>
      </c>
      <c r="G24" s="653"/>
    </row>
    <row r="25" spans="1:7" ht="25.5" customHeight="1">
      <c r="A25" s="789"/>
      <c r="B25" s="809" t="s">
        <v>423</v>
      </c>
      <c r="C25" s="810" t="s">
        <v>424</v>
      </c>
      <c r="D25" s="783">
        <f>E25+F25</f>
        <v>0</v>
      </c>
      <c r="E25" s="784">
        <v>0</v>
      </c>
      <c r="F25" s="785">
        <v>0</v>
      </c>
      <c r="G25" s="653"/>
    </row>
    <row r="26" spans="1:7" ht="26.25" customHeight="1">
      <c r="A26" s="789"/>
      <c r="B26" s="811" t="s">
        <v>430</v>
      </c>
      <c r="C26" s="812" t="s">
        <v>426</v>
      </c>
      <c r="D26" s="813"/>
      <c r="E26" s="798">
        <v>0</v>
      </c>
      <c r="F26" s="799">
        <v>0</v>
      </c>
      <c r="G26" s="653"/>
    </row>
    <row r="27" spans="1:7" s="819" customFormat="1" ht="26.25" customHeight="1">
      <c r="A27" s="814"/>
      <c r="B27" s="815"/>
      <c r="C27" s="816"/>
      <c r="D27" s="817"/>
      <c r="E27" s="692"/>
      <c r="F27" s="692"/>
      <c r="G27" s="818"/>
    </row>
    <row r="28" spans="1:7" ht="18" customHeight="1">
      <c r="A28" s="692"/>
      <c r="B28" s="692" t="s">
        <v>319</v>
      </c>
      <c r="C28" s="693" t="s">
        <v>405</v>
      </c>
      <c r="D28" s="693"/>
      <c r="E28" s="692" t="s">
        <v>320</v>
      </c>
      <c r="F28" s="692"/>
      <c r="G28" s="653"/>
    </row>
    <row r="29" spans="1:7" s="755" customFormat="1" ht="18">
      <c r="A29" s="692"/>
      <c r="B29" s="692"/>
      <c r="C29" s="692"/>
      <c r="D29" s="692"/>
      <c r="E29" s="692"/>
      <c r="F29" s="692"/>
      <c r="G29" s="747"/>
    </row>
    <row r="30" spans="6:7" ht="18">
      <c r="F30" s="653"/>
      <c r="G30" s="653"/>
    </row>
    <row r="31" spans="2:7" ht="18.75">
      <c r="B31" s="820" t="s">
        <v>431</v>
      </c>
      <c r="F31" s="653"/>
      <c r="G31" s="653"/>
    </row>
  </sheetData>
  <sheetProtection selectLockedCells="1" selectUnlockedCells="1"/>
  <mergeCells count="17">
    <mergeCell ref="A1:F1"/>
    <mergeCell ref="A2:F2"/>
    <mergeCell ref="A3:A4"/>
    <mergeCell ref="B3:B4"/>
    <mergeCell ref="C3:C4"/>
    <mergeCell ref="D3:F3"/>
    <mergeCell ref="A5:A7"/>
    <mergeCell ref="A8:A13"/>
    <mergeCell ref="D8:F8"/>
    <mergeCell ref="D9:F9"/>
    <mergeCell ref="D10:F10"/>
    <mergeCell ref="D11:F11"/>
    <mergeCell ref="D12:F12"/>
    <mergeCell ref="D13:F13"/>
    <mergeCell ref="A14:A17"/>
    <mergeCell ref="A18:A26"/>
    <mergeCell ref="C28:D28"/>
  </mergeCells>
  <printOptions/>
  <pageMargins left="0.7875" right="0.7875" top="1.3777777777777778" bottom="0.39375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1.9.2">
    <tabColor indexed="27"/>
    <pageSetUpPr fitToPage="1"/>
  </sheetPr>
  <dimension ref="A1:R35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29.57421875" style="821" customWidth="1"/>
    <col min="2" max="2" width="11.28125" style="821" customWidth="1"/>
    <col min="3" max="4" width="9.140625" style="821" customWidth="1"/>
    <col min="5" max="5" width="9.8515625" style="821" customWidth="1"/>
    <col min="6" max="6" width="9.140625" style="821" customWidth="1"/>
    <col min="7" max="7" width="10.421875" style="821" customWidth="1"/>
    <col min="8" max="8" width="10.57421875" style="821" customWidth="1"/>
    <col min="9" max="9" width="9.140625" style="821" customWidth="1"/>
    <col min="10" max="13" width="9.421875" style="821" customWidth="1"/>
    <col min="14" max="14" width="11.8515625" style="821" customWidth="1"/>
    <col min="15" max="16" width="11.57421875" style="821" customWidth="1"/>
    <col min="17" max="17" width="11.7109375" style="821" customWidth="1"/>
    <col min="18" max="16384" width="9.140625" style="821" customWidth="1"/>
  </cols>
  <sheetData>
    <row r="1" spans="1:13" ht="12.75">
      <c r="A1" s="822" t="str">
        <f>'СВОД 2018'!A1:F1</f>
        <v>ООО "ЭНЕРГЕТИК"</v>
      </c>
      <c r="B1" s="822"/>
      <c r="C1" s="822"/>
      <c r="D1" s="822"/>
      <c r="E1" s="822"/>
      <c r="F1" s="822"/>
      <c r="G1" s="822"/>
      <c r="H1" s="822"/>
      <c r="I1" s="822"/>
      <c r="J1" s="823"/>
      <c r="K1" s="823"/>
      <c r="L1" s="823"/>
      <c r="M1" s="823"/>
    </row>
    <row r="2" spans="1:13" ht="12.75">
      <c r="A2" s="822"/>
      <c r="B2" s="822"/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</row>
    <row r="3" spans="1:15" ht="18.75" customHeight="1">
      <c r="A3" s="824" t="s">
        <v>432</v>
      </c>
      <c r="B3" s="824"/>
      <c r="C3" s="824"/>
      <c r="D3" s="824"/>
      <c r="E3" s="824"/>
      <c r="F3" s="824"/>
      <c r="G3" s="824"/>
      <c r="H3" s="824"/>
      <c r="I3" s="824"/>
      <c r="J3" s="824"/>
      <c r="K3" s="825"/>
      <c r="L3" s="825"/>
      <c r="M3" s="825"/>
      <c r="N3" s="826"/>
      <c r="O3" s="826"/>
    </row>
    <row r="4" spans="1:13" ht="13.5">
      <c r="A4" s="822"/>
      <c r="B4" s="822"/>
      <c r="C4" s="822"/>
      <c r="D4" s="822"/>
      <c r="E4" s="822"/>
      <c r="F4" s="822"/>
      <c r="G4" s="822"/>
      <c r="H4" s="822"/>
      <c r="I4" s="822"/>
      <c r="J4" s="822"/>
      <c r="K4" s="822"/>
      <c r="L4" s="822"/>
      <c r="M4" s="822"/>
    </row>
    <row r="5" spans="1:13" ht="12.75" customHeight="1">
      <c r="A5" s="827"/>
      <c r="B5" s="828" t="s">
        <v>433</v>
      </c>
      <c r="C5" s="828"/>
      <c r="D5" s="828"/>
      <c r="E5" s="829" t="s">
        <v>434</v>
      </c>
      <c r="F5" s="829"/>
      <c r="G5" s="829"/>
      <c r="H5" s="829" t="s">
        <v>435</v>
      </c>
      <c r="I5" s="829"/>
      <c r="J5" s="829"/>
      <c r="K5" s="830"/>
      <c r="L5" s="830"/>
      <c r="M5" s="830"/>
    </row>
    <row r="6" spans="1:13" ht="117" customHeight="1">
      <c r="A6" s="827"/>
      <c r="B6" s="831" t="s">
        <v>436</v>
      </c>
      <c r="C6" s="832" t="s">
        <v>437</v>
      </c>
      <c r="D6" s="833" t="s">
        <v>438</v>
      </c>
      <c r="E6" s="834" t="s">
        <v>436</v>
      </c>
      <c r="F6" s="832" t="s">
        <v>437</v>
      </c>
      <c r="G6" s="833" t="s">
        <v>438</v>
      </c>
      <c r="H6" s="834" t="s">
        <v>436</v>
      </c>
      <c r="I6" s="832" t="s">
        <v>437</v>
      </c>
      <c r="J6" s="833" t="s">
        <v>438</v>
      </c>
      <c r="K6" s="835"/>
      <c r="L6" s="835"/>
      <c r="M6" s="835"/>
    </row>
    <row r="7" spans="1:18" s="842" customFormat="1" ht="12.75">
      <c r="A7" s="836">
        <v>1</v>
      </c>
      <c r="B7" s="837">
        <v>2</v>
      </c>
      <c r="C7" s="838">
        <v>3</v>
      </c>
      <c r="D7" s="839">
        <v>4</v>
      </c>
      <c r="E7" s="840">
        <v>5</v>
      </c>
      <c r="F7" s="838">
        <v>6</v>
      </c>
      <c r="G7" s="839">
        <v>7</v>
      </c>
      <c r="H7" s="840">
        <v>8</v>
      </c>
      <c r="I7" s="838">
        <v>9</v>
      </c>
      <c r="J7" s="839">
        <v>10</v>
      </c>
      <c r="K7" s="841"/>
      <c r="L7" s="841"/>
      <c r="M7" s="841"/>
      <c r="N7" s="821"/>
      <c r="O7" s="821"/>
      <c r="P7" s="821"/>
      <c r="Q7" s="821"/>
      <c r="R7" s="821"/>
    </row>
    <row r="8" spans="1:13" ht="12.75">
      <c r="A8" s="843" t="s">
        <v>439</v>
      </c>
      <c r="B8" s="844">
        <f>SUM(B9:B27)</f>
        <v>15195.59</v>
      </c>
      <c r="C8" s="845"/>
      <c r="D8" s="846">
        <f>SUM(D9:D27)</f>
        <v>2665.1545300999996</v>
      </c>
      <c r="E8" s="847">
        <f>E9+E10+E11+E12+E13+E14+E15+E16+E17+E18+E19+E20+E21+E22+E23+E24+E25+E26+E27</f>
        <v>12559.07</v>
      </c>
      <c r="F8" s="848"/>
      <c r="G8" s="846">
        <f>SUM(G9:G27)</f>
        <v>2202.7352873</v>
      </c>
      <c r="H8" s="847">
        <f>SUM(H9:H27)</f>
        <v>27754.66</v>
      </c>
      <c r="I8" s="848"/>
      <c r="J8" s="849">
        <f>D8+G8</f>
        <v>4867.8898174</v>
      </c>
      <c r="K8" s="850"/>
      <c r="L8" s="850"/>
      <c r="M8" s="850"/>
    </row>
    <row r="9" spans="1:13" ht="12.75">
      <c r="A9" s="851" t="s">
        <v>440</v>
      </c>
      <c r="B9" s="852">
        <v>15195.59</v>
      </c>
      <c r="C9" s="845">
        <v>175.39</v>
      </c>
      <c r="D9" s="853">
        <f>B9*C9/1000</f>
        <v>2665.1545300999996</v>
      </c>
      <c r="E9" s="854">
        <v>12559.07</v>
      </c>
      <c r="F9" s="845">
        <v>175.39</v>
      </c>
      <c r="G9" s="853">
        <f aca="true" t="shared" si="0" ref="G9:G27">E9*F9/1000</f>
        <v>2202.7352873</v>
      </c>
      <c r="H9" s="855">
        <v>27754.66</v>
      </c>
      <c r="I9" s="845">
        <v>175.39</v>
      </c>
      <c r="J9" s="853">
        <f aca="true" t="shared" si="1" ref="J9:J27">H9*I9/1000</f>
        <v>4867.8898174</v>
      </c>
      <c r="K9" s="856"/>
      <c r="L9" s="856"/>
      <c r="M9" s="856"/>
    </row>
    <row r="10" spans="1:13" ht="12.75">
      <c r="A10" s="851" t="s">
        <v>441</v>
      </c>
      <c r="B10" s="852"/>
      <c r="C10" s="845"/>
      <c r="D10" s="853">
        <f aca="true" t="shared" si="2" ref="D10:D27">B10*C10/1000</f>
        <v>0</v>
      </c>
      <c r="E10" s="854"/>
      <c r="F10" s="845"/>
      <c r="G10" s="853">
        <f>E10*F10/1000</f>
        <v>0</v>
      </c>
      <c r="H10" s="855"/>
      <c r="I10" s="845"/>
      <c r="J10" s="853">
        <f t="shared" si="1"/>
        <v>0</v>
      </c>
      <c r="K10" s="856"/>
      <c r="L10" s="856"/>
      <c r="M10" s="856"/>
    </row>
    <row r="11" spans="1:13" ht="12.75">
      <c r="A11" s="851" t="s">
        <v>442</v>
      </c>
      <c r="B11" s="852"/>
      <c r="C11" s="845"/>
      <c r="D11" s="853">
        <f t="shared" si="2"/>
        <v>0</v>
      </c>
      <c r="E11" s="854"/>
      <c r="F11" s="845"/>
      <c r="G11" s="853">
        <f t="shared" si="0"/>
        <v>0</v>
      </c>
      <c r="H11" s="855"/>
      <c r="I11" s="845"/>
      <c r="J11" s="853">
        <f t="shared" si="1"/>
        <v>0</v>
      </c>
      <c r="K11" s="856"/>
      <c r="L11" s="856"/>
      <c r="M11" s="856"/>
    </row>
    <row r="12" spans="1:13" ht="12.75">
      <c r="A12" s="851" t="s">
        <v>443</v>
      </c>
      <c r="B12" s="852"/>
      <c r="C12" s="845"/>
      <c r="D12" s="853">
        <f t="shared" si="2"/>
        <v>0</v>
      </c>
      <c r="E12" s="854"/>
      <c r="F12" s="845"/>
      <c r="G12" s="853">
        <f t="shared" si="0"/>
        <v>0</v>
      </c>
      <c r="H12" s="855"/>
      <c r="I12" s="845"/>
      <c r="J12" s="853">
        <f t="shared" si="1"/>
        <v>0</v>
      </c>
      <c r="K12" s="856"/>
      <c r="L12" s="856"/>
      <c r="M12" s="856"/>
    </row>
    <row r="13" spans="1:13" ht="12.75">
      <c r="A13" s="851" t="s">
        <v>444</v>
      </c>
      <c r="B13" s="852"/>
      <c r="C13" s="845"/>
      <c r="D13" s="853">
        <f t="shared" si="2"/>
        <v>0</v>
      </c>
      <c r="E13" s="854"/>
      <c r="F13" s="845"/>
      <c r="G13" s="853">
        <f t="shared" si="0"/>
        <v>0</v>
      </c>
      <c r="H13" s="855"/>
      <c r="I13" s="845"/>
      <c r="J13" s="853">
        <f t="shared" si="1"/>
        <v>0</v>
      </c>
      <c r="K13" s="856"/>
      <c r="L13" s="856"/>
      <c r="M13" s="856"/>
    </row>
    <row r="14" spans="1:13" ht="12.75">
      <c r="A14" s="851" t="s">
        <v>445</v>
      </c>
      <c r="B14" s="852"/>
      <c r="C14" s="845"/>
      <c r="D14" s="853">
        <f t="shared" si="2"/>
        <v>0</v>
      </c>
      <c r="E14" s="854"/>
      <c r="F14" s="845"/>
      <c r="G14" s="853">
        <f t="shared" si="0"/>
        <v>0</v>
      </c>
      <c r="H14" s="855"/>
      <c r="I14" s="845"/>
      <c r="J14" s="853">
        <f t="shared" si="1"/>
        <v>0</v>
      </c>
      <c r="K14" s="856"/>
      <c r="L14" s="856"/>
      <c r="M14" s="856"/>
    </row>
    <row r="15" spans="1:13" ht="12.75">
      <c r="A15" s="851" t="s">
        <v>446</v>
      </c>
      <c r="B15" s="852"/>
      <c r="C15" s="845"/>
      <c r="D15" s="853">
        <f t="shared" si="2"/>
        <v>0</v>
      </c>
      <c r="E15" s="854"/>
      <c r="F15" s="845"/>
      <c r="G15" s="853">
        <f t="shared" si="0"/>
        <v>0</v>
      </c>
      <c r="H15" s="855"/>
      <c r="I15" s="845"/>
      <c r="J15" s="853">
        <f t="shared" si="1"/>
        <v>0</v>
      </c>
      <c r="K15" s="856"/>
      <c r="L15" s="856"/>
      <c r="M15" s="856"/>
    </row>
    <row r="16" spans="1:13" ht="12.75">
      <c r="A16" s="851" t="s">
        <v>447</v>
      </c>
      <c r="B16" s="852"/>
      <c r="C16" s="845"/>
      <c r="D16" s="853">
        <f t="shared" si="2"/>
        <v>0</v>
      </c>
      <c r="E16" s="854"/>
      <c r="F16" s="845"/>
      <c r="G16" s="853">
        <f t="shared" si="0"/>
        <v>0</v>
      </c>
      <c r="H16" s="855"/>
      <c r="I16" s="845"/>
      <c r="J16" s="853">
        <f t="shared" si="1"/>
        <v>0</v>
      </c>
      <c r="K16" s="856"/>
      <c r="L16" s="856"/>
      <c r="M16" s="856"/>
    </row>
    <row r="17" spans="1:13" ht="12.75">
      <c r="A17" s="851" t="s">
        <v>448</v>
      </c>
      <c r="B17" s="852"/>
      <c r="C17" s="845"/>
      <c r="D17" s="853">
        <f t="shared" si="2"/>
        <v>0</v>
      </c>
      <c r="E17" s="854"/>
      <c r="F17" s="845"/>
      <c r="G17" s="853">
        <f t="shared" si="0"/>
        <v>0</v>
      </c>
      <c r="H17" s="855"/>
      <c r="I17" s="845"/>
      <c r="J17" s="853">
        <f t="shared" si="1"/>
        <v>0</v>
      </c>
      <c r="K17" s="856"/>
      <c r="L17" s="856"/>
      <c r="M17" s="856"/>
    </row>
    <row r="18" spans="1:13" ht="12.75">
      <c r="A18" s="851" t="s">
        <v>449</v>
      </c>
      <c r="B18" s="852"/>
      <c r="C18" s="845"/>
      <c r="D18" s="853">
        <f t="shared" si="2"/>
        <v>0</v>
      </c>
      <c r="E18" s="854"/>
      <c r="F18" s="845"/>
      <c r="G18" s="853">
        <f t="shared" si="0"/>
        <v>0</v>
      </c>
      <c r="H18" s="855"/>
      <c r="I18" s="845"/>
      <c r="J18" s="853">
        <f t="shared" si="1"/>
        <v>0</v>
      </c>
      <c r="K18" s="856"/>
      <c r="L18" s="856"/>
      <c r="M18" s="856"/>
    </row>
    <row r="19" spans="1:13" ht="12.75">
      <c r="A19" s="851" t="s">
        <v>450</v>
      </c>
      <c r="B19" s="852"/>
      <c r="C19" s="845"/>
      <c r="D19" s="853">
        <f t="shared" si="2"/>
        <v>0</v>
      </c>
      <c r="E19" s="854"/>
      <c r="F19" s="845"/>
      <c r="G19" s="853">
        <f t="shared" si="0"/>
        <v>0</v>
      </c>
      <c r="H19" s="855"/>
      <c r="I19" s="845"/>
      <c r="J19" s="853">
        <f t="shared" si="1"/>
        <v>0</v>
      </c>
      <c r="K19" s="856"/>
      <c r="L19" s="856"/>
      <c r="M19" s="856"/>
    </row>
    <row r="20" spans="1:13" ht="12.75">
      <c r="A20" s="851" t="s">
        <v>451</v>
      </c>
      <c r="B20" s="852"/>
      <c r="C20" s="845"/>
      <c r="D20" s="853">
        <f t="shared" si="2"/>
        <v>0</v>
      </c>
      <c r="E20" s="854"/>
      <c r="F20" s="845"/>
      <c r="G20" s="853">
        <f t="shared" si="0"/>
        <v>0</v>
      </c>
      <c r="H20" s="855"/>
      <c r="I20" s="845"/>
      <c r="J20" s="853">
        <f t="shared" si="1"/>
        <v>0</v>
      </c>
      <c r="K20" s="856"/>
      <c r="L20" s="856"/>
      <c r="M20" s="856"/>
    </row>
    <row r="21" spans="1:13" ht="12.75">
      <c r="A21" s="851" t="s">
        <v>452</v>
      </c>
      <c r="B21" s="852"/>
      <c r="C21" s="845"/>
      <c r="D21" s="853">
        <f t="shared" si="2"/>
        <v>0</v>
      </c>
      <c r="E21" s="854"/>
      <c r="F21" s="845"/>
      <c r="G21" s="853">
        <f t="shared" si="0"/>
        <v>0</v>
      </c>
      <c r="H21" s="855"/>
      <c r="I21" s="845"/>
      <c r="J21" s="853">
        <f t="shared" si="1"/>
        <v>0</v>
      </c>
      <c r="K21" s="856"/>
      <c r="L21" s="856"/>
      <c r="M21" s="856"/>
    </row>
    <row r="22" spans="1:13" ht="12.75">
      <c r="A22" s="851" t="s">
        <v>453</v>
      </c>
      <c r="B22" s="852"/>
      <c r="C22" s="845"/>
      <c r="D22" s="853">
        <f t="shared" si="2"/>
        <v>0</v>
      </c>
      <c r="E22" s="854"/>
      <c r="F22" s="845"/>
      <c r="G22" s="853">
        <f t="shared" si="0"/>
        <v>0</v>
      </c>
      <c r="H22" s="855"/>
      <c r="I22" s="845"/>
      <c r="J22" s="853">
        <f t="shared" si="1"/>
        <v>0</v>
      </c>
      <c r="K22" s="856"/>
      <c r="L22" s="856"/>
      <c r="M22" s="856"/>
    </row>
    <row r="23" spans="1:13" ht="12.75">
      <c r="A23" s="851" t="s">
        <v>454</v>
      </c>
      <c r="B23" s="852"/>
      <c r="C23" s="845"/>
      <c r="D23" s="853">
        <f t="shared" si="2"/>
        <v>0</v>
      </c>
      <c r="E23" s="854"/>
      <c r="F23" s="845"/>
      <c r="G23" s="853">
        <f t="shared" si="0"/>
        <v>0</v>
      </c>
      <c r="H23" s="855"/>
      <c r="I23" s="845"/>
      <c r="J23" s="853">
        <f t="shared" si="1"/>
        <v>0</v>
      </c>
      <c r="K23" s="856"/>
      <c r="L23" s="856"/>
      <c r="M23" s="856"/>
    </row>
    <row r="24" spans="1:13" ht="12.75">
      <c r="A24" s="851" t="s">
        <v>455</v>
      </c>
      <c r="B24" s="852"/>
      <c r="C24" s="845"/>
      <c r="D24" s="853">
        <f t="shared" si="2"/>
        <v>0</v>
      </c>
      <c r="E24" s="854"/>
      <c r="F24" s="845"/>
      <c r="G24" s="853">
        <f t="shared" si="0"/>
        <v>0</v>
      </c>
      <c r="H24" s="855"/>
      <c r="I24" s="845"/>
      <c r="J24" s="853">
        <f t="shared" si="1"/>
        <v>0</v>
      </c>
      <c r="K24" s="856"/>
      <c r="L24" s="856"/>
      <c r="M24" s="856"/>
    </row>
    <row r="25" spans="1:13" ht="12.75">
      <c r="A25" s="851" t="s">
        <v>456</v>
      </c>
      <c r="B25" s="852"/>
      <c r="C25" s="845"/>
      <c r="D25" s="853">
        <f t="shared" si="2"/>
        <v>0</v>
      </c>
      <c r="E25" s="854"/>
      <c r="F25" s="845"/>
      <c r="G25" s="853">
        <f t="shared" si="0"/>
        <v>0</v>
      </c>
      <c r="H25" s="855"/>
      <c r="I25" s="845"/>
      <c r="J25" s="853">
        <f t="shared" si="1"/>
        <v>0</v>
      </c>
      <c r="K25" s="856"/>
      <c r="L25" s="856"/>
      <c r="M25" s="856"/>
    </row>
    <row r="26" spans="1:13" ht="12.75">
      <c r="A26" s="851" t="s">
        <v>457</v>
      </c>
      <c r="B26" s="852"/>
      <c r="C26" s="845"/>
      <c r="D26" s="853">
        <f t="shared" si="2"/>
        <v>0</v>
      </c>
      <c r="E26" s="854"/>
      <c r="F26" s="845"/>
      <c r="G26" s="853">
        <f t="shared" si="0"/>
        <v>0</v>
      </c>
      <c r="H26" s="855"/>
      <c r="I26" s="845"/>
      <c r="J26" s="853">
        <f t="shared" si="1"/>
        <v>0</v>
      </c>
      <c r="K26" s="856"/>
      <c r="L26" s="856"/>
      <c r="M26" s="856"/>
    </row>
    <row r="27" spans="1:13" ht="12.75">
      <c r="A27" s="851" t="s">
        <v>458</v>
      </c>
      <c r="B27" s="852"/>
      <c r="C27" s="845"/>
      <c r="D27" s="853">
        <f t="shared" si="2"/>
        <v>0</v>
      </c>
      <c r="E27" s="854"/>
      <c r="F27" s="845"/>
      <c r="G27" s="853">
        <f t="shared" si="0"/>
        <v>0</v>
      </c>
      <c r="H27" s="855"/>
      <c r="I27" s="845"/>
      <c r="J27" s="853">
        <f t="shared" si="1"/>
        <v>0</v>
      </c>
      <c r="K27" s="856"/>
      <c r="L27" s="856"/>
      <c r="M27" s="856"/>
    </row>
    <row r="28" spans="1:13" ht="12.75">
      <c r="A28" s="857"/>
      <c r="B28" s="858"/>
      <c r="C28" s="859"/>
      <c r="D28" s="849"/>
      <c r="E28" s="860"/>
      <c r="F28" s="845"/>
      <c r="G28" s="849"/>
      <c r="H28" s="855"/>
      <c r="I28" s="845"/>
      <c r="J28" s="849"/>
      <c r="K28" s="850"/>
      <c r="L28" s="850"/>
      <c r="M28" s="850"/>
    </row>
    <row r="29" spans="1:13" ht="12.75">
      <c r="A29" s="857"/>
      <c r="B29" s="861"/>
      <c r="C29" s="859"/>
      <c r="D29" s="849"/>
      <c r="E29" s="862"/>
      <c r="F29" s="845"/>
      <c r="G29" s="849"/>
      <c r="H29" s="855"/>
      <c r="I29" s="845"/>
      <c r="J29" s="849"/>
      <c r="K29" s="850"/>
      <c r="L29" s="850"/>
      <c r="M29" s="850"/>
    </row>
    <row r="30" spans="1:13" ht="12.75">
      <c r="A30" s="863"/>
      <c r="B30" s="858"/>
      <c r="C30" s="859"/>
      <c r="D30" s="849"/>
      <c r="E30" s="862"/>
      <c r="F30" s="845"/>
      <c r="G30" s="849"/>
      <c r="H30" s="855"/>
      <c r="I30" s="845"/>
      <c r="J30" s="849"/>
      <c r="K30" s="850"/>
      <c r="L30" s="850"/>
      <c r="M30" s="850"/>
    </row>
    <row r="31" spans="1:13" ht="12.75">
      <c r="A31" s="864"/>
      <c r="B31" s="858"/>
      <c r="C31" s="859"/>
      <c r="D31" s="849"/>
      <c r="E31" s="860"/>
      <c r="F31" s="845"/>
      <c r="G31" s="849"/>
      <c r="H31" s="855"/>
      <c r="I31" s="845"/>
      <c r="J31" s="849"/>
      <c r="K31" s="850"/>
      <c r="L31" s="850"/>
      <c r="M31" s="850"/>
    </row>
    <row r="32" spans="1:13" ht="13.5">
      <c r="A32" s="865"/>
      <c r="B32" s="866"/>
      <c r="C32" s="867"/>
      <c r="D32" s="868"/>
      <c r="E32" s="869"/>
      <c r="F32" s="870"/>
      <c r="G32" s="868"/>
      <c r="H32" s="871"/>
      <c r="I32" s="872"/>
      <c r="J32" s="868"/>
      <c r="K32" s="850"/>
      <c r="L32" s="850"/>
      <c r="M32" s="850"/>
    </row>
    <row r="35" spans="1:8" ht="12.75">
      <c r="A35" s="821" t="s">
        <v>319</v>
      </c>
      <c r="B35" s="873"/>
      <c r="C35" s="873"/>
      <c r="D35" s="873"/>
      <c r="E35" s="873"/>
      <c r="F35" s="873"/>
      <c r="G35" s="873"/>
      <c r="H35" s="874" t="s">
        <v>320</v>
      </c>
    </row>
  </sheetData>
  <sheetProtection selectLockedCells="1" selectUnlockedCells="1"/>
  <mergeCells count="6">
    <mergeCell ref="A3:J3"/>
    <mergeCell ref="A5:A6"/>
    <mergeCell ref="B5:D5"/>
    <mergeCell ref="E5:G5"/>
    <mergeCell ref="H5:J5"/>
    <mergeCell ref="B35:G35"/>
  </mergeCells>
  <conditionalFormatting sqref="B8 E8 H8">
    <cfRule type="cellIs" priority="1" dxfId="0" operator="between" stopIfTrue="1">
      <formula>FALSE</formula>
      <formula>FALSE</formula>
    </cfRule>
  </conditionalFormatting>
  <printOptions horizontalCentered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Расчет цены газа">
    <tabColor indexed="27"/>
    <pageSetUpPr fitToPage="1"/>
  </sheetPr>
  <dimension ref="A1:F56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5.421875" style="821" customWidth="1"/>
    <col min="2" max="2" width="59.7109375" style="821" customWidth="1"/>
    <col min="3" max="3" width="14.140625" style="821" customWidth="1"/>
    <col min="4" max="4" width="20.00390625" style="821" customWidth="1"/>
    <col min="5" max="5" width="21.421875" style="821" customWidth="1"/>
    <col min="6" max="6" width="20.00390625" style="875" customWidth="1"/>
    <col min="7" max="16384" width="9.140625" style="821" customWidth="1"/>
  </cols>
  <sheetData>
    <row r="1" spans="1:6" ht="12.75" customHeight="1">
      <c r="A1" s="876" t="str">
        <f>'СВОД 2018'!A1:F1</f>
        <v>ООО "ЭНЕРГЕТИК"</v>
      </c>
      <c r="B1" s="876"/>
      <c r="C1" s="876"/>
      <c r="D1" s="876"/>
      <c r="E1" s="876"/>
      <c r="F1" s="876"/>
    </row>
    <row r="2" ht="15.75">
      <c r="F2" s="877"/>
    </row>
    <row r="3" spans="1:6" ht="19.5" customHeight="1">
      <c r="A3" s="878" t="s">
        <v>459</v>
      </c>
      <c r="B3" s="878"/>
      <c r="C3" s="878"/>
      <c r="D3" s="826"/>
      <c r="E3" s="826"/>
      <c r="F3" s="879"/>
    </row>
    <row r="4" spans="1:6" ht="23.25" customHeight="1">
      <c r="A4" s="880" t="s">
        <v>223</v>
      </c>
      <c r="B4" s="880" t="s">
        <v>224</v>
      </c>
      <c r="C4" s="880" t="s">
        <v>225</v>
      </c>
      <c r="D4" s="881" t="s">
        <v>460</v>
      </c>
      <c r="E4" s="881"/>
      <c r="F4" s="881"/>
    </row>
    <row r="5" spans="1:6" ht="19.5">
      <c r="A5" s="880"/>
      <c r="B5" s="880"/>
      <c r="C5" s="880"/>
      <c r="D5" s="882" t="s">
        <v>461</v>
      </c>
      <c r="E5" s="883" t="s">
        <v>462</v>
      </c>
      <c r="F5" s="884" t="s">
        <v>337</v>
      </c>
    </row>
    <row r="6" spans="1:6" s="891" customFormat="1" ht="25.5" customHeight="1">
      <c r="A6" s="885">
        <v>1</v>
      </c>
      <c r="B6" s="886" t="s">
        <v>463</v>
      </c>
      <c r="C6" s="887" t="s">
        <v>250</v>
      </c>
      <c r="D6" s="888">
        <f>D7*D10/1000+D14+D32</f>
        <v>15270.083580499997</v>
      </c>
      <c r="E6" s="889">
        <f>E7*E10/1000+E14+E32</f>
        <v>12772.082293200001</v>
      </c>
      <c r="F6" s="890">
        <f>SUM(D6:E6)</f>
        <v>28042.165873699996</v>
      </c>
    </row>
    <row r="7" spans="1:6" ht="18.75">
      <c r="A7" s="892">
        <v>2</v>
      </c>
      <c r="B7" s="893" t="s">
        <v>464</v>
      </c>
      <c r="C7" s="894" t="s">
        <v>465</v>
      </c>
      <c r="D7" s="895">
        <f>SUM(D40:D53)</f>
        <v>2277.91</v>
      </c>
      <c r="E7" s="896">
        <f>SUM(E40:E53)</f>
        <v>1882.68</v>
      </c>
      <c r="F7" s="897">
        <f>SUM(F40:F53)</f>
        <v>4160.59</v>
      </c>
    </row>
    <row r="8" spans="1:6" ht="18.75">
      <c r="A8" s="892">
        <v>3</v>
      </c>
      <c r="B8" s="893" t="s">
        <v>466</v>
      </c>
      <c r="C8" s="894" t="s">
        <v>467</v>
      </c>
      <c r="D8" s="898">
        <f>D6/D7*1000</f>
        <v>6703.549999999999</v>
      </c>
      <c r="E8" s="899">
        <f>E6/E7*1000</f>
        <v>6783.99</v>
      </c>
      <c r="F8" s="900">
        <f>F6/F7*1000</f>
        <v>6739.949351822697</v>
      </c>
    </row>
    <row r="9" spans="1:6" ht="18.75">
      <c r="A9" s="901"/>
      <c r="B9" s="902" t="s">
        <v>468</v>
      </c>
      <c r="C9" s="903"/>
      <c r="D9" s="904"/>
      <c r="E9" s="905"/>
      <c r="F9" s="900"/>
    </row>
    <row r="10" spans="1:6" s="891" customFormat="1" ht="18.75">
      <c r="A10" s="906" t="s">
        <v>469</v>
      </c>
      <c r="B10" s="907" t="s">
        <v>470</v>
      </c>
      <c r="C10" s="908" t="s">
        <v>471</v>
      </c>
      <c r="D10" s="909">
        <f>D11*D12/7900</f>
        <v>0</v>
      </c>
      <c r="E10" s="910">
        <f>E12*E11/7900</f>
        <v>0</v>
      </c>
      <c r="F10" s="900"/>
    </row>
    <row r="11" spans="1:6" ht="18.75">
      <c r="A11" s="901"/>
      <c r="B11" s="911" t="s">
        <v>472</v>
      </c>
      <c r="C11" s="894" t="s">
        <v>467</v>
      </c>
      <c r="D11" s="912"/>
      <c r="E11" s="913"/>
      <c r="F11" s="900" t="s">
        <v>473</v>
      </c>
    </row>
    <row r="12" spans="1:6" ht="18.75">
      <c r="A12" s="901"/>
      <c r="B12" s="911" t="s">
        <v>474</v>
      </c>
      <c r="C12" s="894"/>
      <c r="D12" s="914">
        <f>7000*'Расходы на приобретение ЭР'!D11:F11</f>
        <v>8213.83241986405</v>
      </c>
      <c r="E12" s="913">
        <f>D12</f>
        <v>8213.83241986405</v>
      </c>
      <c r="F12" s="900" t="s">
        <v>473</v>
      </c>
    </row>
    <row r="13" spans="1:6" ht="15.75" customHeight="1">
      <c r="A13" s="901"/>
      <c r="B13" s="911"/>
      <c r="C13" s="894"/>
      <c r="D13" s="904"/>
      <c r="E13" s="905"/>
      <c r="F13" s="900"/>
    </row>
    <row r="14" spans="1:6" s="891" customFormat="1" ht="18.75">
      <c r="A14" s="906" t="s">
        <v>475</v>
      </c>
      <c r="B14" s="907" t="s">
        <v>476</v>
      </c>
      <c r="C14" s="908" t="s">
        <v>250</v>
      </c>
      <c r="D14" s="915">
        <f>(D15*D7+SUMPRODUCT(D17:D30,D40:D53))/1000</f>
        <v>2421.7600165</v>
      </c>
      <c r="E14" s="910">
        <f>(E15*E7+SUMPRODUCT(E17:E30,E40:E53))/1000</f>
        <v>2025.5942387999999</v>
      </c>
      <c r="F14" s="916">
        <f>SUM(D14:E14)</f>
        <v>4447.3542553</v>
      </c>
    </row>
    <row r="15" spans="1:6" ht="18.75">
      <c r="A15" s="901"/>
      <c r="B15" s="911" t="s">
        <v>477</v>
      </c>
      <c r="C15" s="894" t="s">
        <v>467</v>
      </c>
      <c r="D15" s="917">
        <v>206.63</v>
      </c>
      <c r="E15" s="918">
        <v>209.11</v>
      </c>
      <c r="F15" s="900" t="s">
        <v>473</v>
      </c>
    </row>
    <row r="16" spans="1:6" ht="18" customHeight="1">
      <c r="A16" s="901"/>
      <c r="B16" s="919" t="s">
        <v>478</v>
      </c>
      <c r="C16" s="894"/>
      <c r="D16" s="920"/>
      <c r="E16" s="905"/>
      <c r="F16" s="900"/>
    </row>
    <row r="17" spans="1:6" ht="18.75">
      <c r="A17" s="901"/>
      <c r="B17" s="911" t="s">
        <v>479</v>
      </c>
      <c r="C17" s="894" t="s">
        <v>467</v>
      </c>
      <c r="D17" s="921"/>
      <c r="E17" s="922"/>
      <c r="F17" s="900" t="s">
        <v>473</v>
      </c>
    </row>
    <row r="18" spans="1:6" ht="18.75">
      <c r="A18" s="901"/>
      <c r="B18" s="923" t="s">
        <v>480</v>
      </c>
      <c r="C18" s="894" t="s">
        <v>467</v>
      </c>
      <c r="D18" s="921"/>
      <c r="E18" s="922"/>
      <c r="F18" s="900" t="s">
        <v>473</v>
      </c>
    </row>
    <row r="19" spans="1:6" ht="18.75">
      <c r="A19" s="901"/>
      <c r="B19" s="911" t="s">
        <v>481</v>
      </c>
      <c r="C19" s="894" t="s">
        <v>467</v>
      </c>
      <c r="D19" s="921">
        <v>856.52</v>
      </c>
      <c r="E19" s="922">
        <v>866.8</v>
      </c>
      <c r="F19" s="900" t="s">
        <v>473</v>
      </c>
    </row>
    <row r="20" spans="1:6" ht="18.75">
      <c r="A20" s="901"/>
      <c r="B20" s="923" t="s">
        <v>482</v>
      </c>
      <c r="C20" s="894" t="s">
        <v>467</v>
      </c>
      <c r="D20" s="921"/>
      <c r="E20" s="922"/>
      <c r="F20" s="900" t="s">
        <v>473</v>
      </c>
    </row>
    <row r="21" spans="1:6" ht="18.75">
      <c r="A21" s="901"/>
      <c r="B21" s="923" t="s">
        <v>483</v>
      </c>
      <c r="C21" s="894" t="s">
        <v>467</v>
      </c>
      <c r="D21" s="921"/>
      <c r="E21" s="922"/>
      <c r="F21" s="900" t="s">
        <v>473</v>
      </c>
    </row>
    <row r="22" spans="1:6" ht="18.75">
      <c r="A22" s="901"/>
      <c r="B22" s="911" t="s">
        <v>484</v>
      </c>
      <c r="C22" s="894" t="s">
        <v>467</v>
      </c>
      <c r="D22" s="921"/>
      <c r="E22" s="922"/>
      <c r="F22" s="900" t="s">
        <v>473</v>
      </c>
    </row>
    <row r="23" spans="1:6" ht="18.75">
      <c r="A23" s="901"/>
      <c r="B23" s="923" t="s">
        <v>485</v>
      </c>
      <c r="C23" s="894" t="s">
        <v>467</v>
      </c>
      <c r="D23" s="921"/>
      <c r="E23" s="922"/>
      <c r="F23" s="900" t="s">
        <v>473</v>
      </c>
    </row>
    <row r="24" spans="1:6" ht="18.75">
      <c r="A24" s="901"/>
      <c r="B24" s="923" t="s">
        <v>486</v>
      </c>
      <c r="C24" s="894" t="s">
        <v>467</v>
      </c>
      <c r="D24" s="921"/>
      <c r="E24" s="922"/>
      <c r="F24" s="900" t="s">
        <v>473</v>
      </c>
    </row>
    <row r="25" spans="1:6" ht="18.75">
      <c r="A25" s="901"/>
      <c r="B25" s="911" t="s">
        <v>487</v>
      </c>
      <c r="C25" s="894" t="s">
        <v>467</v>
      </c>
      <c r="D25" s="921"/>
      <c r="E25" s="922"/>
      <c r="F25" s="900" t="s">
        <v>473</v>
      </c>
    </row>
    <row r="26" spans="1:6" ht="18.75">
      <c r="A26" s="901"/>
      <c r="B26" s="923" t="s">
        <v>488</v>
      </c>
      <c r="C26" s="894" t="s">
        <v>467</v>
      </c>
      <c r="D26" s="921"/>
      <c r="E26" s="922"/>
      <c r="F26" s="900" t="s">
        <v>473</v>
      </c>
    </row>
    <row r="27" spans="1:6" ht="18.75">
      <c r="A27" s="901"/>
      <c r="B27" s="923" t="s">
        <v>489</v>
      </c>
      <c r="C27" s="894" t="s">
        <v>467</v>
      </c>
      <c r="D27" s="921"/>
      <c r="E27" s="922"/>
      <c r="F27" s="900" t="s">
        <v>473</v>
      </c>
    </row>
    <row r="28" spans="1:6" ht="18.75">
      <c r="A28" s="901"/>
      <c r="B28" s="911" t="s">
        <v>490</v>
      </c>
      <c r="C28" s="894" t="s">
        <v>467</v>
      </c>
      <c r="D28" s="921"/>
      <c r="E28" s="922"/>
      <c r="F28" s="900" t="s">
        <v>473</v>
      </c>
    </row>
    <row r="29" spans="1:6" ht="18.75">
      <c r="A29" s="901"/>
      <c r="B29" s="923" t="s">
        <v>491</v>
      </c>
      <c r="C29" s="894" t="s">
        <v>467</v>
      </c>
      <c r="D29" s="921"/>
      <c r="E29" s="922"/>
      <c r="F29" s="900" t="s">
        <v>473</v>
      </c>
    </row>
    <row r="30" spans="1:6" ht="18.75">
      <c r="A30" s="901"/>
      <c r="B30" s="923" t="s">
        <v>492</v>
      </c>
      <c r="C30" s="894" t="s">
        <v>467</v>
      </c>
      <c r="D30" s="921"/>
      <c r="E30" s="922"/>
      <c r="F30" s="900" t="s">
        <v>473</v>
      </c>
    </row>
    <row r="31" spans="1:6" ht="6" customHeight="1">
      <c r="A31" s="901"/>
      <c r="B31" s="911"/>
      <c r="C31" s="894"/>
      <c r="D31" s="904"/>
      <c r="E31" s="905"/>
      <c r="F31" s="900"/>
    </row>
    <row r="32" spans="1:6" s="891" customFormat="1" ht="18.75">
      <c r="A32" s="906" t="s">
        <v>493</v>
      </c>
      <c r="B32" s="907" t="s">
        <v>494</v>
      </c>
      <c r="C32" s="908" t="s">
        <v>250</v>
      </c>
      <c r="D32" s="915">
        <f>(D33*SUM(D40:D41)+D34*SUM(D42:D44)+D35*SUM(D45:D47)+D36*SUM(D48:D50)+D37*SUM(D51:D53))/1000</f>
        <v>12848.323563999997</v>
      </c>
      <c r="E32" s="910">
        <f>(E33*SUM(E40:E41)+E34*SUM(E42:E44)+E35*SUM(E45:E47)+E36*SUM(E48:E50)+E37*SUM(E51:E53))/1000</f>
        <v>10746.4880544</v>
      </c>
      <c r="F32" s="916">
        <f>SUM(D32:E32)</f>
        <v>23594.811618399995</v>
      </c>
    </row>
    <row r="33" spans="1:6" ht="18.75">
      <c r="A33" s="901"/>
      <c r="B33" s="911" t="s">
        <v>495</v>
      </c>
      <c r="C33" s="894" t="s">
        <v>467</v>
      </c>
      <c r="D33" s="924"/>
      <c r="E33" s="922"/>
      <c r="F33" s="900" t="s">
        <v>473</v>
      </c>
    </row>
    <row r="34" spans="1:6" ht="18.75">
      <c r="A34" s="901"/>
      <c r="B34" s="911" t="s">
        <v>496</v>
      </c>
      <c r="C34" s="894" t="s">
        <v>467</v>
      </c>
      <c r="D34" s="924">
        <v>5640.4</v>
      </c>
      <c r="E34" s="922">
        <v>5708.08</v>
      </c>
      <c r="F34" s="900" t="s">
        <v>473</v>
      </c>
    </row>
    <row r="35" spans="1:6" ht="18.75">
      <c r="A35" s="901"/>
      <c r="B35" s="911" t="s">
        <v>497</v>
      </c>
      <c r="C35" s="894" t="s">
        <v>467</v>
      </c>
      <c r="D35" s="924"/>
      <c r="E35" s="922"/>
      <c r="F35" s="900" t="s">
        <v>473</v>
      </c>
    </row>
    <row r="36" spans="1:6" ht="18.75">
      <c r="A36" s="901"/>
      <c r="B36" s="911" t="s">
        <v>498</v>
      </c>
      <c r="C36" s="894" t="s">
        <v>467</v>
      </c>
      <c r="D36" s="925"/>
      <c r="E36" s="922"/>
      <c r="F36" s="900" t="s">
        <v>473</v>
      </c>
    </row>
    <row r="37" spans="1:6" ht="18.75">
      <c r="A37" s="901"/>
      <c r="B37" s="911" t="s">
        <v>499</v>
      </c>
      <c r="C37" s="894" t="s">
        <v>467</v>
      </c>
      <c r="D37" s="925"/>
      <c r="E37" s="922"/>
      <c r="F37" s="900" t="s">
        <v>473</v>
      </c>
    </row>
    <row r="38" spans="1:6" ht="6" customHeight="1">
      <c r="A38" s="901"/>
      <c r="B38" s="911"/>
      <c r="C38" s="894"/>
      <c r="D38" s="926"/>
      <c r="E38" s="905"/>
      <c r="F38" s="900"/>
    </row>
    <row r="39" spans="1:6" s="891" customFormat="1" ht="18.75">
      <c r="A39" s="906" t="s">
        <v>500</v>
      </c>
      <c r="B39" s="907" t="s">
        <v>501</v>
      </c>
      <c r="C39" s="927"/>
      <c r="D39" s="915">
        <f>SUM(D40:D53)</f>
        <v>2277.91</v>
      </c>
      <c r="E39" s="910">
        <f>SUM(E40:E53)</f>
        <v>1882.68</v>
      </c>
      <c r="F39" s="916">
        <f>D39+E39</f>
        <v>4160.59</v>
      </c>
    </row>
    <row r="40" spans="1:6" ht="18.75">
      <c r="A40" s="901"/>
      <c r="B40" s="911" t="s">
        <v>479</v>
      </c>
      <c r="C40" s="894" t="s">
        <v>465</v>
      </c>
      <c r="D40" s="928"/>
      <c r="E40" s="929"/>
      <c r="F40" s="897">
        <f>SUM(D40:E40)</f>
        <v>0</v>
      </c>
    </row>
    <row r="41" spans="1:6" ht="18.75" customHeight="1">
      <c r="A41" s="901"/>
      <c r="B41" s="923" t="s">
        <v>480</v>
      </c>
      <c r="C41" s="894" t="s">
        <v>465</v>
      </c>
      <c r="D41" s="928"/>
      <c r="E41" s="929"/>
      <c r="F41" s="897">
        <f aca="true" t="shared" si="0" ref="F41:F53">SUM(D41:E41)</f>
        <v>0</v>
      </c>
    </row>
    <row r="42" spans="1:6" ht="18.75">
      <c r="A42" s="901"/>
      <c r="B42" s="911" t="s">
        <v>481</v>
      </c>
      <c r="C42" s="894" t="s">
        <v>465</v>
      </c>
      <c r="D42" s="930">
        <v>2277.91</v>
      </c>
      <c r="E42" s="929">
        <v>1882.68</v>
      </c>
      <c r="F42" s="897">
        <f t="shared" si="0"/>
        <v>4160.59</v>
      </c>
    </row>
    <row r="43" spans="1:6" ht="18.75">
      <c r="A43" s="901"/>
      <c r="B43" s="923" t="s">
        <v>482</v>
      </c>
      <c r="C43" s="894" t="s">
        <v>465</v>
      </c>
      <c r="D43" s="928"/>
      <c r="E43" s="929"/>
      <c r="F43" s="897">
        <f t="shared" si="0"/>
        <v>0</v>
      </c>
    </row>
    <row r="44" spans="1:6" ht="18.75">
      <c r="A44" s="901"/>
      <c r="B44" s="923" t="s">
        <v>483</v>
      </c>
      <c r="C44" s="894" t="s">
        <v>465</v>
      </c>
      <c r="D44" s="928"/>
      <c r="E44" s="929"/>
      <c r="F44" s="897">
        <f t="shared" si="0"/>
        <v>0</v>
      </c>
    </row>
    <row r="45" spans="1:6" ht="18.75">
      <c r="A45" s="901"/>
      <c r="B45" s="911" t="s">
        <v>484</v>
      </c>
      <c r="C45" s="894" t="s">
        <v>465</v>
      </c>
      <c r="D45" s="928"/>
      <c r="E45" s="929"/>
      <c r="F45" s="897">
        <f t="shared" si="0"/>
        <v>0</v>
      </c>
    </row>
    <row r="46" spans="1:6" ht="18.75">
      <c r="A46" s="901"/>
      <c r="B46" s="923" t="s">
        <v>485</v>
      </c>
      <c r="C46" s="894" t="s">
        <v>465</v>
      </c>
      <c r="D46" s="928"/>
      <c r="E46" s="929"/>
      <c r="F46" s="897">
        <f t="shared" si="0"/>
        <v>0</v>
      </c>
    </row>
    <row r="47" spans="1:6" ht="18.75">
      <c r="A47" s="901"/>
      <c r="B47" s="923" t="s">
        <v>486</v>
      </c>
      <c r="C47" s="894" t="s">
        <v>465</v>
      </c>
      <c r="D47" s="928"/>
      <c r="E47" s="929"/>
      <c r="F47" s="897">
        <f t="shared" si="0"/>
        <v>0</v>
      </c>
    </row>
    <row r="48" spans="1:6" ht="18.75">
      <c r="A48" s="901"/>
      <c r="B48" s="911" t="s">
        <v>487</v>
      </c>
      <c r="C48" s="894" t="s">
        <v>465</v>
      </c>
      <c r="D48" s="928"/>
      <c r="E48" s="929"/>
      <c r="F48" s="897">
        <f t="shared" si="0"/>
        <v>0</v>
      </c>
    </row>
    <row r="49" spans="1:6" ht="18.75">
      <c r="A49" s="901"/>
      <c r="B49" s="923" t="s">
        <v>488</v>
      </c>
      <c r="C49" s="894" t="s">
        <v>465</v>
      </c>
      <c r="D49" s="928"/>
      <c r="E49" s="929"/>
      <c r="F49" s="897">
        <f t="shared" si="0"/>
        <v>0</v>
      </c>
    </row>
    <row r="50" spans="1:6" ht="18.75">
      <c r="A50" s="901"/>
      <c r="B50" s="923" t="s">
        <v>489</v>
      </c>
      <c r="C50" s="894" t="s">
        <v>465</v>
      </c>
      <c r="D50" s="928"/>
      <c r="E50" s="931"/>
      <c r="F50" s="897">
        <f t="shared" si="0"/>
        <v>0</v>
      </c>
    </row>
    <row r="51" spans="1:6" ht="18.75">
      <c r="A51" s="901"/>
      <c r="B51" s="911" t="s">
        <v>490</v>
      </c>
      <c r="C51" s="894" t="s">
        <v>465</v>
      </c>
      <c r="D51" s="932"/>
      <c r="E51" s="918"/>
      <c r="F51" s="897">
        <f t="shared" si="0"/>
        <v>0</v>
      </c>
    </row>
    <row r="52" spans="1:6" ht="18.75">
      <c r="A52" s="901"/>
      <c r="B52" s="923" t="s">
        <v>491</v>
      </c>
      <c r="C52" s="894" t="s">
        <v>465</v>
      </c>
      <c r="D52" s="932"/>
      <c r="E52" s="918"/>
      <c r="F52" s="897">
        <f t="shared" si="0"/>
        <v>0</v>
      </c>
    </row>
    <row r="53" spans="1:6" ht="19.5">
      <c r="A53" s="933"/>
      <c r="B53" s="934" t="s">
        <v>492</v>
      </c>
      <c r="C53" s="935" t="s">
        <v>465</v>
      </c>
      <c r="D53" s="936"/>
      <c r="E53" s="937"/>
      <c r="F53" s="938">
        <f t="shared" si="0"/>
        <v>0</v>
      </c>
    </row>
    <row r="55" spans="1:3" ht="18" customHeight="1">
      <c r="A55" s="939"/>
      <c r="B55" s="939"/>
      <c r="C55" s="939"/>
    </row>
    <row r="56" spans="2:6" ht="12.75">
      <c r="B56" s="821" t="s">
        <v>319</v>
      </c>
      <c r="C56" s="940"/>
      <c r="D56" s="940"/>
      <c r="E56" s="940"/>
      <c r="F56" s="941" t="s">
        <v>320</v>
      </c>
    </row>
  </sheetData>
  <sheetProtection selectLockedCells="1" selectUnlockedCells="1"/>
  <mergeCells count="7">
    <mergeCell ref="A1:F1"/>
    <mergeCell ref="A3:C3"/>
    <mergeCell ref="A4:A5"/>
    <mergeCell ref="B4:B5"/>
    <mergeCell ref="C4:C5"/>
    <mergeCell ref="D4:F4"/>
    <mergeCell ref="A55:C55"/>
  </mergeCells>
  <printOptions horizontalCentered="1"/>
  <pageMargins left="0.19652777777777777" right="0.19652777777777777" top="0.7875" bottom="0.39375" header="0.5118055555555555" footer="0.5118055555555555"/>
  <pageSetup fitToHeight="1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9">
    <tabColor indexed="11"/>
  </sheetPr>
  <dimension ref="A1:I11"/>
  <sheetViews>
    <sheetView zoomScaleSheetLayoutView="100" workbookViewId="0" topLeftCell="A1">
      <selection activeCell="A1" sqref="A1"/>
    </sheetView>
  </sheetViews>
  <sheetFormatPr defaultColWidth="9.140625" defaultRowHeight="13.5" customHeight="1"/>
  <cols>
    <col min="1" max="1" width="7.421875" style="608" customWidth="1"/>
    <col min="2" max="2" width="30.57421875" style="608" customWidth="1"/>
    <col min="3" max="3" width="16.140625" style="608" customWidth="1"/>
    <col min="4" max="4" width="51.140625" style="608" customWidth="1"/>
    <col min="5" max="5" width="40.8515625" style="608" customWidth="1"/>
    <col min="6" max="6" width="16.57421875" style="608" customWidth="1"/>
    <col min="7" max="7" width="16.8515625" style="608" customWidth="1"/>
    <col min="8" max="8" width="13.28125" style="608" customWidth="1"/>
    <col min="9" max="9" width="14.57421875" style="608" customWidth="1"/>
    <col min="10" max="16384" width="9.140625" style="608" customWidth="1"/>
  </cols>
  <sheetData>
    <row r="1" spans="1:8" ht="18.75">
      <c r="A1" s="942" t="str">
        <f>'СВОД 2018'!A1:F1</f>
        <v>ООО "ЭНЕРГЕТИК"</v>
      </c>
      <c r="B1" s="942"/>
      <c r="C1" s="942"/>
      <c r="D1" s="942"/>
      <c r="E1" s="942"/>
      <c r="F1" s="942"/>
      <c r="G1" s="942"/>
      <c r="H1" s="942"/>
    </row>
    <row r="2" spans="1:8" ht="51.75" customHeight="1">
      <c r="A2" s="943" t="s">
        <v>502</v>
      </c>
      <c r="B2" s="943"/>
      <c r="C2" s="943"/>
      <c r="D2" s="943"/>
      <c r="E2" s="943"/>
      <c r="F2" s="943"/>
      <c r="G2" s="943"/>
      <c r="H2" s="943"/>
    </row>
    <row r="3" spans="1:8" ht="53.25" customHeight="1">
      <c r="A3" s="696" t="s">
        <v>223</v>
      </c>
      <c r="B3" s="696" t="s">
        <v>224</v>
      </c>
      <c r="C3" s="696" t="s">
        <v>225</v>
      </c>
      <c r="D3" s="697" t="s">
        <v>503</v>
      </c>
      <c r="E3" s="696" t="s">
        <v>504</v>
      </c>
      <c r="F3" s="696" t="s">
        <v>505</v>
      </c>
      <c r="G3" s="696"/>
      <c r="H3" s="696"/>
    </row>
    <row r="4" spans="1:8" s="616" customFormat="1" ht="38.25">
      <c r="A4" s="696"/>
      <c r="B4" s="696"/>
      <c r="C4" s="696"/>
      <c r="D4" s="697"/>
      <c r="E4" s="696"/>
      <c r="F4" s="698" t="s">
        <v>227</v>
      </c>
      <c r="G4" s="699" t="s">
        <v>228</v>
      </c>
      <c r="H4" s="700" t="s">
        <v>229</v>
      </c>
    </row>
    <row r="5" spans="1:8" ht="24" customHeight="1">
      <c r="A5" s="944">
        <v>1</v>
      </c>
      <c r="B5" s="945" t="s">
        <v>506</v>
      </c>
      <c r="C5" s="946" t="s">
        <v>250</v>
      </c>
      <c r="D5" s="947">
        <f>IF(D6&gt;D7,D6-D7,D7-D6)</f>
        <v>0</v>
      </c>
      <c r="E5" s="947">
        <f>IF(E6&gt;E7,E6-E7,E7-E6)</f>
        <v>0</v>
      </c>
      <c r="F5" s="948">
        <f>IF(F6&gt;F7,F6-F7,F7-F6)</f>
        <v>5100</v>
      </c>
      <c r="G5" s="949">
        <f>IF(G6&gt;G7,G6-G7,G7-G6)</f>
        <v>5100</v>
      </c>
      <c r="H5" s="950">
        <f>IF(H6&gt;H7,H6-H7,H7-H6)</f>
        <v>0</v>
      </c>
    </row>
    <row r="6" spans="1:8" ht="56.25">
      <c r="A6" s="951">
        <v>2</v>
      </c>
      <c r="B6" s="952" t="s">
        <v>507</v>
      </c>
      <c r="C6" s="953" t="s">
        <v>250</v>
      </c>
      <c r="D6" s="954"/>
      <c r="E6" s="954"/>
      <c r="F6" s="758">
        <f>G6+H6</f>
        <v>5100</v>
      </c>
      <c r="G6" s="955">
        <v>5100</v>
      </c>
      <c r="H6" s="956"/>
    </row>
    <row r="7" spans="1:9" ht="85.5" customHeight="1">
      <c r="A7" s="957">
        <v>3</v>
      </c>
      <c r="B7" s="958" t="s">
        <v>508</v>
      </c>
      <c r="C7" s="959" t="s">
        <v>250</v>
      </c>
      <c r="D7" s="960"/>
      <c r="E7" s="960"/>
      <c r="F7" s="961">
        <f>G7+H7</f>
        <v>0</v>
      </c>
      <c r="G7" s="962"/>
      <c r="H7" s="963"/>
      <c r="I7" s="964"/>
    </row>
    <row r="9" ht="17.25" customHeight="1"/>
    <row r="10" ht="18" customHeight="1"/>
    <row r="11" spans="2:7" ht="18" customHeight="1">
      <c r="B11" s="608" t="s">
        <v>509</v>
      </c>
      <c r="C11" s="653" t="s">
        <v>510</v>
      </c>
      <c r="D11" s="653"/>
      <c r="E11" s="653"/>
      <c r="F11" s="653"/>
      <c r="G11" s="608" t="s">
        <v>320</v>
      </c>
    </row>
    <row r="65536" ht="18"/>
  </sheetData>
  <sheetProtection selectLockedCells="1" selectUnlockedCells="1"/>
  <mergeCells count="9">
    <mergeCell ref="A1:H1"/>
    <mergeCell ref="A2:H2"/>
    <mergeCell ref="A3:A4"/>
    <mergeCell ref="B3:B4"/>
    <mergeCell ref="C3:C4"/>
    <mergeCell ref="D3:D4"/>
    <mergeCell ref="E3:E4"/>
    <mergeCell ref="F3:H3"/>
    <mergeCell ref="C11:F11"/>
  </mergeCells>
  <printOptions/>
  <pageMargins left="0.7875" right="0.7875" top="1.3777777777777778" bottom="0.39375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20">
    <tabColor indexed="10"/>
  </sheetPr>
  <dimension ref="A1:F13"/>
  <sheetViews>
    <sheetView showGridLines="0" zoomScale="75" zoomScaleNormal="75" workbookViewId="0" topLeftCell="A1">
      <selection activeCell="H10" sqref="H10"/>
    </sheetView>
  </sheetViews>
  <sheetFormatPr defaultColWidth="9.140625" defaultRowHeight="12.75"/>
  <cols>
    <col min="1" max="1" width="7.57421875" style="608" customWidth="1"/>
    <col min="2" max="2" width="47.7109375" style="608" customWidth="1"/>
    <col min="3" max="4" width="14.28125" style="608" customWidth="1"/>
    <col min="5" max="5" width="16.57421875" style="608" customWidth="1"/>
    <col min="6" max="6" width="16.8515625" style="608" customWidth="1"/>
    <col min="7" max="16384" width="9.140625" style="608" customWidth="1"/>
  </cols>
  <sheetData>
    <row r="1" spans="1:6" ht="18.75">
      <c r="A1" s="942">
        <f>'СВОД 2018'!A1:F1</f>
        <v>0</v>
      </c>
      <c r="B1" s="942"/>
      <c r="C1" s="942"/>
      <c r="D1" s="942"/>
      <c r="E1" s="942"/>
      <c r="F1" s="942"/>
    </row>
    <row r="2" spans="1:6" ht="19.5">
      <c r="A2" s="965" t="s">
        <v>511</v>
      </c>
      <c r="B2" s="965"/>
      <c r="C2" s="965"/>
      <c r="D2" s="965"/>
      <c r="E2" s="965"/>
      <c r="F2" s="965"/>
    </row>
    <row r="3" spans="1:6" ht="40.5" customHeight="1">
      <c r="A3" s="966" t="s">
        <v>223</v>
      </c>
      <c r="B3" s="966" t="s">
        <v>224</v>
      </c>
      <c r="C3" s="967" t="s">
        <v>225</v>
      </c>
      <c r="D3" s="966" t="s">
        <v>226</v>
      </c>
      <c r="E3" s="966"/>
      <c r="F3" s="966"/>
    </row>
    <row r="4" spans="1:6" s="616" customFormat="1" ht="38.25">
      <c r="A4" s="966"/>
      <c r="B4" s="966"/>
      <c r="C4" s="967"/>
      <c r="D4" s="968" t="s">
        <v>227</v>
      </c>
      <c r="E4" s="969" t="s">
        <v>228</v>
      </c>
      <c r="F4" s="970" t="s">
        <v>229</v>
      </c>
    </row>
    <row r="5" spans="1:6" s="755" customFormat="1" ht="18.75">
      <c r="A5" s="971"/>
      <c r="B5" s="972" t="s">
        <v>303</v>
      </c>
      <c r="C5" s="973" t="s">
        <v>250</v>
      </c>
      <c r="D5" s="974">
        <f>E5+F5</f>
        <v>1100</v>
      </c>
      <c r="E5" s="975">
        <f>E7+E11</f>
        <v>800</v>
      </c>
      <c r="F5" s="976">
        <f>F7+F11</f>
        <v>300</v>
      </c>
    </row>
    <row r="6" spans="1:6" s="983" customFormat="1" ht="19.5">
      <c r="A6" s="977"/>
      <c r="B6" s="978" t="s">
        <v>304</v>
      </c>
      <c r="C6" s="979" t="s">
        <v>235</v>
      </c>
      <c r="D6" s="980">
        <v>0.0002</v>
      </c>
      <c r="E6" s="981">
        <v>0.02</v>
      </c>
      <c r="F6" s="982">
        <v>0.02</v>
      </c>
    </row>
    <row r="7" spans="1:6" ht="18.75">
      <c r="A7" s="984">
        <v>1</v>
      </c>
      <c r="B7" s="985">
        <f>'СВОД 2018'!B52</f>
        <v>0</v>
      </c>
      <c r="C7" s="986" t="s">
        <v>250</v>
      </c>
      <c r="D7" s="987">
        <f>E7+F7</f>
        <v>0</v>
      </c>
      <c r="E7" s="988">
        <f>E8+E9+E10</f>
        <v>0</v>
      </c>
      <c r="F7" s="989">
        <f>F8+F9+F10</f>
        <v>0</v>
      </c>
    </row>
    <row r="8" spans="1:6" ht="37.5">
      <c r="A8" s="990" t="s">
        <v>251</v>
      </c>
      <c r="B8" s="991">
        <f>'СВОД 2018'!B53</f>
        <v>0</v>
      </c>
      <c r="C8" s="992" t="s">
        <v>250</v>
      </c>
      <c r="D8" s="987">
        <f>E8+F8</f>
        <v>0</v>
      </c>
      <c r="E8" s="955"/>
      <c r="F8" s="956"/>
    </row>
    <row r="9" spans="1:6" ht="93.75">
      <c r="A9" s="990" t="s">
        <v>257</v>
      </c>
      <c r="B9" s="991">
        <f>'СВОД 2018'!B54</f>
        <v>0</v>
      </c>
      <c r="C9" s="992" t="s">
        <v>250</v>
      </c>
      <c r="D9" s="987">
        <f>E9+F9</f>
        <v>0</v>
      </c>
      <c r="E9" s="955"/>
      <c r="F9" s="956"/>
    </row>
    <row r="10" spans="1:6" ht="56.25">
      <c r="A10" s="990" t="s">
        <v>259</v>
      </c>
      <c r="B10" s="991">
        <f>'СВОД 2018'!B55</f>
        <v>0</v>
      </c>
      <c r="C10" s="992" t="s">
        <v>250</v>
      </c>
      <c r="D10" s="987">
        <f>E10+F10</f>
        <v>0</v>
      </c>
      <c r="E10" s="955"/>
      <c r="F10" s="956"/>
    </row>
    <row r="11" spans="1:6" ht="38.25">
      <c r="A11" s="993">
        <v>2</v>
      </c>
      <c r="B11" s="994">
        <f>'СВОД 2018'!B56</f>
        <v>0</v>
      </c>
      <c r="C11" s="995" t="s">
        <v>250</v>
      </c>
      <c r="D11" s="996">
        <f>E11+F11</f>
        <v>1100</v>
      </c>
      <c r="E11" s="962">
        <v>800</v>
      </c>
      <c r="F11" s="963">
        <v>300</v>
      </c>
    </row>
    <row r="13" spans="2:5" ht="18">
      <c r="B13" s="608" t="s">
        <v>319</v>
      </c>
      <c r="C13" s="608" t="s">
        <v>512</v>
      </c>
      <c r="E13" s="608" t="s">
        <v>513</v>
      </c>
    </row>
  </sheetData>
  <sheetProtection selectLockedCells="1" selectUnlockedCells="1"/>
  <mergeCells count="6">
    <mergeCell ref="A1:F1"/>
    <mergeCell ref="A2:F2"/>
    <mergeCell ref="A3:A4"/>
    <mergeCell ref="B3:B4"/>
    <mergeCell ref="C3:C4"/>
    <mergeCell ref="D3:F3"/>
  </mergeCells>
  <printOptions/>
  <pageMargins left="0.19652777777777777" right="0.19652777777777777" top="1.3777777777777778" bottom="0.39375" header="0.5118055555555555" footer="0.5118055555555555"/>
  <pageSetup horizontalDpi="300" verticalDpi="300" orientation="landscape" paperSize="9" scale="9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6">
    <tabColor indexed="45"/>
    <pageSetUpPr fitToPage="1"/>
  </sheetPr>
  <dimension ref="A1:L59"/>
  <sheetViews>
    <sheetView showGridLines="0" zoomScale="145" zoomScaleNormal="145" zoomScaleSheetLayoutView="100" workbookViewId="0" topLeftCell="A37">
      <selection activeCell="A47" sqref="A47"/>
    </sheetView>
  </sheetViews>
  <sheetFormatPr defaultColWidth="11.421875" defaultRowHeight="12.75"/>
  <cols>
    <col min="1" max="1" width="32.28125" style="2" customWidth="1"/>
    <col min="2" max="2" width="22.140625" style="2" customWidth="1"/>
    <col min="3" max="6" width="13.8515625" style="2" customWidth="1"/>
    <col min="7" max="16384" width="11.421875" style="2" customWidth="1"/>
  </cols>
  <sheetData>
    <row r="1" spans="1:12" ht="16.5" customHeight="1">
      <c r="A1" s="3" t="s">
        <v>0</v>
      </c>
      <c r="B1" s="3"/>
      <c r="C1" s="3"/>
      <c r="D1" s="3"/>
      <c r="E1" s="3"/>
      <c r="F1" s="3"/>
      <c r="G1" s="4"/>
      <c r="H1" s="4"/>
      <c r="I1" s="4"/>
      <c r="J1" s="4"/>
      <c r="K1" s="4"/>
      <c r="L1" s="4"/>
    </row>
    <row r="2" spans="1:12" ht="19.5">
      <c r="A2" s="5" t="s">
        <v>1</v>
      </c>
      <c r="B2" s="5"/>
      <c r="C2" s="5"/>
      <c r="D2" s="5"/>
      <c r="E2" s="5"/>
      <c r="F2" s="5"/>
      <c r="G2" s="4"/>
      <c r="H2" s="4"/>
      <c r="I2" s="4"/>
      <c r="J2" s="4"/>
      <c r="K2" s="4"/>
      <c r="L2" s="4"/>
    </row>
    <row r="3" spans="1:12" ht="29.25" customHeight="1">
      <c r="A3" s="6" t="s">
        <v>2</v>
      </c>
      <c r="B3" s="6"/>
      <c r="C3" s="6"/>
      <c r="D3" s="6"/>
      <c r="E3" s="6"/>
      <c r="F3" s="6"/>
      <c r="G3" s="4"/>
      <c r="H3" s="4"/>
      <c r="I3" s="4"/>
      <c r="J3" s="4"/>
      <c r="K3" s="4"/>
      <c r="L3" s="4"/>
    </row>
    <row r="4" spans="1:12" ht="19.5">
      <c r="A4" s="5" t="s">
        <v>3</v>
      </c>
      <c r="B4" s="5"/>
      <c r="C4" s="5"/>
      <c r="D4" s="5"/>
      <c r="E4" s="5"/>
      <c r="F4" s="5"/>
      <c r="G4" s="4"/>
      <c r="H4" s="4"/>
      <c r="I4" s="4"/>
      <c r="J4" s="4"/>
      <c r="K4" s="4"/>
      <c r="L4" s="4"/>
    </row>
    <row r="5" spans="1:12" ht="19.5" customHeight="1">
      <c r="A5" s="6" t="s">
        <v>4</v>
      </c>
      <c r="B5" s="6"/>
      <c r="C5" s="6"/>
      <c r="D5" s="6"/>
      <c r="E5" s="6"/>
      <c r="F5" s="6"/>
      <c r="G5" s="4"/>
      <c r="H5" s="4"/>
      <c r="I5" s="4"/>
      <c r="J5" s="4"/>
      <c r="K5" s="4"/>
      <c r="L5" s="4"/>
    </row>
    <row r="6" spans="1:12" ht="19.5">
      <c r="A6" s="5" t="s">
        <v>5</v>
      </c>
      <c r="B6" s="5"/>
      <c r="C6" s="5"/>
      <c r="D6" s="5"/>
      <c r="E6" s="5"/>
      <c r="F6" s="5"/>
      <c r="G6" s="4"/>
      <c r="H6" s="4"/>
      <c r="I6" s="4"/>
      <c r="J6" s="4"/>
      <c r="K6" s="4"/>
      <c r="L6" s="4"/>
    </row>
    <row r="7" spans="1:12" ht="16.5" customHeight="1">
      <c r="A7" s="7" t="s">
        <v>6</v>
      </c>
      <c r="B7" s="8" t="s">
        <v>7</v>
      </c>
      <c r="C7" s="8"/>
      <c r="D7" s="8"/>
      <c r="E7" s="8"/>
      <c r="F7" s="8"/>
      <c r="G7" s="4"/>
      <c r="H7" s="4"/>
      <c r="I7" s="4"/>
      <c r="J7" s="4"/>
      <c r="K7" s="4"/>
      <c r="L7" s="4"/>
    </row>
    <row r="8" spans="1:12" ht="16.5" customHeight="1">
      <c r="A8" s="7" t="s">
        <v>8</v>
      </c>
      <c r="B8" s="9" t="s">
        <v>9</v>
      </c>
      <c r="C8" s="9"/>
      <c r="D8" s="9"/>
      <c r="E8" s="9"/>
      <c r="F8" s="9"/>
      <c r="G8" s="4"/>
      <c r="H8" s="4"/>
      <c r="I8" s="4"/>
      <c r="J8" s="4"/>
      <c r="K8" s="4"/>
      <c r="L8" s="4"/>
    </row>
    <row r="9" spans="1:12" ht="16.5" customHeight="1">
      <c r="A9" s="7" t="s">
        <v>10</v>
      </c>
      <c r="B9" s="9" t="s">
        <v>11</v>
      </c>
      <c r="C9" s="9"/>
      <c r="D9" s="9"/>
      <c r="E9" s="9"/>
      <c r="F9" s="9"/>
      <c r="G9" s="4"/>
      <c r="H9" s="4"/>
      <c r="I9" s="4"/>
      <c r="J9" s="4"/>
      <c r="K9" s="4"/>
      <c r="L9" s="4"/>
    </row>
    <row r="10" spans="1:12" ht="16.5" customHeight="1">
      <c r="A10" s="7" t="s">
        <v>12</v>
      </c>
      <c r="B10" s="10" t="s">
        <v>13</v>
      </c>
      <c r="C10" s="10"/>
      <c r="D10" s="10"/>
      <c r="E10" s="10"/>
      <c r="F10" s="10"/>
      <c r="G10" s="4"/>
      <c r="H10" s="4"/>
      <c r="I10" s="4"/>
      <c r="J10" s="4"/>
      <c r="K10" s="4"/>
      <c r="L10" s="4"/>
    </row>
    <row r="11" spans="1:12" ht="19.5">
      <c r="A11" s="5" t="s">
        <v>14</v>
      </c>
      <c r="B11" s="5"/>
      <c r="C11" s="5"/>
      <c r="D11" s="5"/>
      <c r="E11" s="5"/>
      <c r="F11" s="5"/>
      <c r="G11" s="4"/>
      <c r="H11" s="4"/>
      <c r="I11" s="4"/>
      <c r="J11" s="4"/>
      <c r="K11" s="4"/>
      <c r="L11" s="4"/>
    </row>
    <row r="12" spans="1:12" ht="19.5" customHeight="1">
      <c r="A12" s="7" t="s">
        <v>15</v>
      </c>
      <c r="B12" s="9" t="s">
        <v>16</v>
      </c>
      <c r="C12" s="9"/>
      <c r="D12" s="9"/>
      <c r="E12" s="9"/>
      <c r="F12" s="9"/>
      <c r="G12" s="4"/>
      <c r="H12" s="4"/>
      <c r="I12" s="4"/>
      <c r="J12" s="4"/>
      <c r="K12" s="4"/>
      <c r="L12" s="4"/>
    </row>
    <row r="13" spans="1:12" ht="21" customHeight="1">
      <c r="A13" s="7" t="s">
        <v>17</v>
      </c>
      <c r="B13" s="9" t="s">
        <v>18</v>
      </c>
      <c r="C13" s="9"/>
      <c r="D13" s="9"/>
      <c r="E13" s="9"/>
      <c r="F13" s="9"/>
      <c r="G13" s="4"/>
      <c r="H13" s="4"/>
      <c r="I13" s="4"/>
      <c r="J13" s="4"/>
      <c r="K13" s="4"/>
      <c r="L13" s="4"/>
    </row>
    <row r="14" spans="1:12" ht="17.25" customHeight="1">
      <c r="A14" s="11" t="s">
        <v>19</v>
      </c>
      <c r="B14" s="9" t="s">
        <v>20</v>
      </c>
      <c r="C14" s="9"/>
      <c r="D14" s="9"/>
      <c r="E14" s="9"/>
      <c r="F14" s="9"/>
      <c r="G14" s="4"/>
      <c r="H14" s="4"/>
      <c r="I14" s="4"/>
      <c r="J14" s="4"/>
      <c r="K14" s="4"/>
      <c r="L14" s="4"/>
    </row>
    <row r="15" spans="1:12" ht="17.25" customHeight="1">
      <c r="A15" s="12" t="s">
        <v>21</v>
      </c>
      <c r="B15" s="9" t="s">
        <v>20</v>
      </c>
      <c r="C15" s="9"/>
      <c r="D15" s="9"/>
      <c r="E15" s="9"/>
      <c r="F15" s="9"/>
      <c r="G15" s="4"/>
      <c r="H15" s="4"/>
      <c r="I15" s="4"/>
      <c r="J15" s="4"/>
      <c r="K15" s="4"/>
      <c r="L15" s="4"/>
    </row>
    <row r="16" spans="1:12" ht="39" customHeight="1">
      <c r="A16" s="13" t="s">
        <v>22</v>
      </c>
      <c r="B16" s="9" t="s">
        <v>23</v>
      </c>
      <c r="C16" s="9"/>
      <c r="D16" s="9"/>
      <c r="E16" s="9"/>
      <c r="F16" s="9"/>
      <c r="G16" s="4"/>
      <c r="H16" s="4"/>
      <c r="I16" s="4"/>
      <c r="J16" s="4"/>
      <c r="K16" s="4"/>
      <c r="L16" s="4"/>
    </row>
    <row r="17" spans="1:12" ht="17.25" customHeight="1">
      <c r="A17" s="12" t="s">
        <v>24</v>
      </c>
      <c r="B17" s="9" t="s">
        <v>20</v>
      </c>
      <c r="C17" s="9"/>
      <c r="D17" s="9"/>
      <c r="E17" s="9"/>
      <c r="F17" s="9"/>
      <c r="G17" s="4"/>
      <c r="H17" s="4"/>
      <c r="I17" s="4"/>
      <c r="J17" s="4"/>
      <c r="K17" s="4"/>
      <c r="L17" s="4"/>
    </row>
    <row r="18" spans="1:12" ht="17.25" customHeight="1">
      <c r="A18" s="12" t="s">
        <v>25</v>
      </c>
      <c r="B18" s="14" t="s">
        <v>26</v>
      </c>
      <c r="C18" s="14"/>
      <c r="D18" s="14"/>
      <c r="E18" s="14"/>
      <c r="F18" s="14"/>
      <c r="G18" s="4"/>
      <c r="H18" s="4"/>
      <c r="I18" s="4"/>
      <c r="J18" s="4"/>
      <c r="K18" s="4"/>
      <c r="L18" s="4"/>
    </row>
    <row r="19" spans="1:12" ht="38.25" customHeight="1">
      <c r="A19" s="15" t="s">
        <v>27</v>
      </c>
      <c r="B19" s="16" t="s">
        <v>28</v>
      </c>
      <c r="C19" s="16"/>
      <c r="D19" s="16"/>
      <c r="E19" s="16"/>
      <c r="F19" s="16"/>
      <c r="G19" s="4"/>
      <c r="H19" s="4"/>
      <c r="I19" s="4"/>
      <c r="J19" s="4"/>
      <c r="K19" s="4"/>
      <c r="L19" s="4"/>
    </row>
    <row r="20" spans="1:12" ht="16.5" customHeight="1">
      <c r="A20" s="17" t="s">
        <v>29</v>
      </c>
      <c r="B20" s="17"/>
      <c r="C20" s="17"/>
      <c r="D20" s="17"/>
      <c r="E20" s="17"/>
      <c r="F20" s="17"/>
      <c r="G20" s="4"/>
      <c r="H20" s="4"/>
      <c r="I20" s="4"/>
      <c r="J20" s="4"/>
      <c r="K20" s="4"/>
      <c r="L20" s="4"/>
    </row>
    <row r="21" spans="1:12" ht="16.5" customHeight="1">
      <c r="A21" s="12" t="s">
        <v>30</v>
      </c>
      <c r="B21" s="18"/>
      <c r="C21" s="18"/>
      <c r="D21" s="18"/>
      <c r="E21" s="18"/>
      <c r="F21" s="19"/>
      <c r="G21" s="4"/>
      <c r="H21" s="4"/>
      <c r="I21" s="4"/>
      <c r="J21" s="4"/>
      <c r="K21" s="4"/>
      <c r="L21" s="4"/>
    </row>
    <row r="22" spans="1:12" ht="16.5" customHeight="1">
      <c r="A22" s="20" t="s">
        <v>31</v>
      </c>
      <c r="B22" s="21" t="s">
        <v>32</v>
      </c>
      <c r="C22" s="21"/>
      <c r="D22" s="21"/>
      <c r="E22" s="21"/>
      <c r="F22" s="21"/>
      <c r="G22" s="4"/>
      <c r="H22" s="4"/>
      <c r="I22" s="4"/>
      <c r="J22" s="4"/>
      <c r="K22" s="4"/>
      <c r="L22" s="4"/>
    </row>
    <row r="23" spans="1:12" ht="16.5" customHeight="1">
      <c r="A23" s="20" t="s">
        <v>33</v>
      </c>
      <c r="B23" s="21" t="s">
        <v>34</v>
      </c>
      <c r="C23" s="21"/>
      <c r="D23" s="21"/>
      <c r="E23" s="21"/>
      <c r="F23" s="21"/>
      <c r="G23" s="4"/>
      <c r="H23" s="4"/>
      <c r="I23" s="4"/>
      <c r="J23" s="4"/>
      <c r="K23" s="4"/>
      <c r="L23" s="4"/>
    </row>
    <row r="24" spans="1:12" ht="16.5" customHeight="1">
      <c r="A24" s="20" t="s">
        <v>35</v>
      </c>
      <c r="B24" s="21" t="s">
        <v>36</v>
      </c>
      <c r="C24" s="21"/>
      <c r="D24" s="21"/>
      <c r="E24" s="21"/>
      <c r="F24" s="21"/>
      <c r="G24" s="4"/>
      <c r="H24" s="4"/>
      <c r="I24" s="4"/>
      <c r="J24" s="4"/>
      <c r="K24" s="4"/>
      <c r="L24" s="4"/>
    </row>
    <row r="25" spans="1:12" ht="16.5" customHeight="1">
      <c r="A25" s="20" t="s">
        <v>37</v>
      </c>
      <c r="B25" s="21" t="s">
        <v>38</v>
      </c>
      <c r="C25" s="21"/>
      <c r="D25" s="21"/>
      <c r="E25" s="21"/>
      <c r="F25" s="21"/>
      <c r="G25" s="4"/>
      <c r="H25" s="4"/>
      <c r="I25" s="4"/>
      <c r="J25" s="4"/>
      <c r="K25" s="4"/>
      <c r="L25" s="4"/>
    </row>
    <row r="26" spans="1:12" ht="16.5" customHeight="1">
      <c r="A26" s="20" t="s">
        <v>39</v>
      </c>
      <c r="B26" s="21" t="s">
        <v>40</v>
      </c>
      <c r="C26" s="21"/>
      <c r="D26" s="21"/>
      <c r="E26" s="21"/>
      <c r="F26" s="21"/>
      <c r="G26" s="4"/>
      <c r="H26" s="4"/>
      <c r="I26" s="4"/>
      <c r="J26" s="4"/>
      <c r="K26" s="4"/>
      <c r="L26" s="4"/>
    </row>
    <row r="27" spans="1:12" ht="16.5" customHeight="1">
      <c r="A27" s="20" t="s">
        <v>41</v>
      </c>
      <c r="B27" s="21" t="s">
        <v>42</v>
      </c>
      <c r="C27" s="21"/>
      <c r="D27" s="21"/>
      <c r="E27" s="21"/>
      <c r="F27" s="21"/>
      <c r="G27" s="4"/>
      <c r="H27" s="4"/>
      <c r="I27" s="4"/>
      <c r="J27" s="4"/>
      <c r="K27" s="4"/>
      <c r="L27" s="4"/>
    </row>
    <row r="28" spans="1:12" ht="16.5" customHeight="1">
      <c r="A28" s="20" t="s">
        <v>43</v>
      </c>
      <c r="B28" s="21" t="s">
        <v>44</v>
      </c>
      <c r="C28" s="21"/>
      <c r="D28" s="21"/>
      <c r="E28" s="21"/>
      <c r="F28" s="21"/>
      <c r="G28" s="4"/>
      <c r="H28" s="4"/>
      <c r="I28" s="4"/>
      <c r="J28" s="4"/>
      <c r="K28" s="4"/>
      <c r="L28" s="4"/>
    </row>
    <row r="29" spans="1:12" ht="16.5" customHeight="1">
      <c r="A29" s="20" t="s">
        <v>45</v>
      </c>
      <c r="B29" s="21" t="s">
        <v>46</v>
      </c>
      <c r="C29" s="21"/>
      <c r="D29" s="21"/>
      <c r="E29" s="21"/>
      <c r="F29" s="21"/>
      <c r="G29" s="4"/>
      <c r="H29" s="4"/>
      <c r="I29" s="4"/>
      <c r="J29" s="4"/>
      <c r="K29" s="4"/>
      <c r="L29" s="4"/>
    </row>
    <row r="30" spans="1:12" ht="16.5" customHeight="1">
      <c r="A30" s="20" t="s">
        <v>47</v>
      </c>
      <c r="B30" s="21" t="s">
        <v>48</v>
      </c>
      <c r="C30" s="21"/>
      <c r="D30" s="21"/>
      <c r="E30" s="21"/>
      <c r="F30" s="21"/>
      <c r="G30" s="4"/>
      <c r="H30" s="4"/>
      <c r="I30" s="4"/>
      <c r="J30" s="4"/>
      <c r="K30" s="4"/>
      <c r="L30" s="4"/>
    </row>
    <row r="31" spans="1:12" ht="16.5" customHeight="1">
      <c r="A31" s="20" t="s">
        <v>49</v>
      </c>
      <c r="B31" s="21" t="s">
        <v>50</v>
      </c>
      <c r="C31" s="21"/>
      <c r="D31" s="21"/>
      <c r="E31" s="21"/>
      <c r="F31" s="21"/>
      <c r="G31" s="4"/>
      <c r="H31" s="4"/>
      <c r="I31" s="4"/>
      <c r="J31" s="4"/>
      <c r="K31" s="4"/>
      <c r="L31" s="4"/>
    </row>
    <row r="32" spans="1:12" ht="16.5" customHeight="1">
      <c r="A32" s="22" t="s">
        <v>51</v>
      </c>
      <c r="B32" s="22"/>
      <c r="C32" s="22"/>
      <c r="D32" s="22"/>
      <c r="E32" s="22"/>
      <c r="F32" s="22"/>
      <c r="G32" s="4"/>
      <c r="H32" s="4"/>
      <c r="I32" s="4"/>
      <c r="J32" s="4"/>
      <c r="K32" s="4"/>
      <c r="L32" s="4"/>
    </row>
    <row r="33" spans="1:12" ht="48">
      <c r="A33" s="20"/>
      <c r="B33" s="23" t="s">
        <v>52</v>
      </c>
      <c r="C33" s="23" t="s">
        <v>53</v>
      </c>
      <c r="D33" s="23" t="s">
        <v>54</v>
      </c>
      <c r="E33" s="23" t="s">
        <v>55</v>
      </c>
      <c r="F33" s="24" t="s">
        <v>56</v>
      </c>
      <c r="G33" s="4"/>
      <c r="H33" s="4"/>
      <c r="I33" s="4"/>
      <c r="J33" s="4"/>
      <c r="K33" s="4"/>
      <c r="L33" s="4"/>
    </row>
    <row r="34" spans="1:12" ht="14.25" customHeight="1">
      <c r="A34" s="25" t="s">
        <v>57</v>
      </c>
      <c r="B34" s="26">
        <f>SUM(B35:B39)</f>
        <v>0</v>
      </c>
      <c r="C34" s="27">
        <f>SUM(C35:C39)</f>
        <v>0</v>
      </c>
      <c r="D34" s="27">
        <f>SUM(D35:D39)</f>
        <v>0</v>
      </c>
      <c r="E34" s="27"/>
      <c r="F34" s="28"/>
      <c r="G34" s="4"/>
      <c r="H34" s="4"/>
      <c r="I34" s="4"/>
      <c r="J34" s="4"/>
      <c r="K34" s="4"/>
      <c r="L34" s="4"/>
    </row>
    <row r="35" spans="1:12" ht="14.25" customHeight="1">
      <c r="A35" s="25" t="s">
        <v>58</v>
      </c>
      <c r="B35" s="29">
        <f>D35+C35</f>
        <v>0</v>
      </c>
      <c r="C35" s="30"/>
      <c r="D35" s="30"/>
      <c r="E35" s="30"/>
      <c r="F35" s="31"/>
      <c r="G35" s="4"/>
      <c r="H35" s="4"/>
      <c r="I35" s="4"/>
      <c r="J35" s="4"/>
      <c r="K35" s="4"/>
      <c r="L35" s="4"/>
    </row>
    <row r="36" spans="1:12" ht="14.25" customHeight="1">
      <c r="A36" s="25" t="s">
        <v>59</v>
      </c>
      <c r="B36" s="29">
        <f>D36+C36</f>
        <v>0</v>
      </c>
      <c r="C36" s="30"/>
      <c r="D36" s="30"/>
      <c r="E36" s="30"/>
      <c r="F36" s="31"/>
      <c r="G36" s="4"/>
      <c r="H36" s="4"/>
      <c r="I36" s="4"/>
      <c r="J36" s="4"/>
      <c r="K36" s="4"/>
      <c r="L36" s="4"/>
    </row>
    <row r="37" spans="1:12" ht="14.25" customHeight="1">
      <c r="A37" s="25" t="s">
        <v>60</v>
      </c>
      <c r="B37" s="29">
        <f>D37+C37</f>
        <v>0</v>
      </c>
      <c r="C37" s="30"/>
      <c r="D37" s="30"/>
      <c r="E37" s="30"/>
      <c r="F37" s="31"/>
      <c r="G37" s="4"/>
      <c r="H37" s="4"/>
      <c r="I37" s="4"/>
      <c r="J37" s="4"/>
      <c r="K37" s="4"/>
      <c r="L37" s="4"/>
    </row>
    <row r="38" spans="1:12" ht="14.25" customHeight="1">
      <c r="A38" s="25" t="s">
        <v>61</v>
      </c>
      <c r="B38" s="29">
        <f>D38+C38</f>
        <v>0</v>
      </c>
      <c r="C38" s="30"/>
      <c r="D38" s="30"/>
      <c r="E38" s="30"/>
      <c r="F38" s="31"/>
      <c r="G38" s="4"/>
      <c r="H38" s="4"/>
      <c r="I38" s="4"/>
      <c r="J38" s="4"/>
      <c r="K38" s="4"/>
      <c r="L38" s="4"/>
    </row>
    <row r="39" spans="1:12" ht="14.25" customHeight="1">
      <c r="A39" s="25" t="s">
        <v>62</v>
      </c>
      <c r="B39" s="32">
        <f>D39+C39</f>
        <v>0</v>
      </c>
      <c r="C39" s="33"/>
      <c r="D39" s="33"/>
      <c r="E39" s="33"/>
      <c r="F39" s="34"/>
      <c r="G39" s="4"/>
      <c r="H39" s="4"/>
      <c r="I39" s="4"/>
      <c r="J39" s="4"/>
      <c r="K39" s="4"/>
      <c r="L39" s="4"/>
    </row>
    <row r="40" spans="1:12" ht="14.25" customHeight="1">
      <c r="A40" s="7"/>
      <c r="B40" s="35"/>
      <c r="C40" s="35"/>
      <c r="D40" s="36"/>
      <c r="E40" s="35"/>
      <c r="F40" s="37"/>
      <c r="G40" s="4"/>
      <c r="H40" s="4"/>
      <c r="I40" s="4"/>
      <c r="J40" s="4"/>
      <c r="K40" s="4"/>
      <c r="L40" s="4"/>
    </row>
    <row r="41" spans="1:12" ht="14.25" customHeight="1">
      <c r="A41" s="7" t="s">
        <v>63</v>
      </c>
      <c r="B41" s="38" t="s">
        <v>64</v>
      </c>
      <c r="C41" s="35"/>
      <c r="D41" s="36"/>
      <c r="E41" s="35"/>
      <c r="F41" s="37"/>
      <c r="G41" s="4"/>
      <c r="H41" s="4"/>
      <c r="I41" s="4"/>
      <c r="J41" s="4"/>
      <c r="K41" s="4"/>
      <c r="L41" s="4"/>
    </row>
    <row r="42" spans="1:12" ht="14.25" customHeight="1">
      <c r="A42" s="7" t="s">
        <v>65</v>
      </c>
      <c r="B42" s="38" t="s">
        <v>66</v>
      </c>
      <c r="C42" s="39"/>
      <c r="D42" s="40"/>
      <c r="E42" s="39"/>
      <c r="F42" s="41"/>
      <c r="G42" s="4"/>
      <c r="H42" s="4"/>
      <c r="I42" s="4"/>
      <c r="J42" s="4"/>
      <c r="K42" s="4"/>
      <c r="L42" s="4"/>
    </row>
    <row r="43" spans="1:12" ht="42.75" customHeight="1">
      <c r="A43" s="15" t="s">
        <v>67</v>
      </c>
      <c r="B43" s="15"/>
      <c r="C43" s="42" t="s">
        <v>68</v>
      </c>
      <c r="D43" s="42" t="s">
        <v>69</v>
      </c>
      <c r="E43" s="42" t="s">
        <v>70</v>
      </c>
      <c r="F43" s="43" t="s">
        <v>71</v>
      </c>
      <c r="G43" s="4"/>
      <c r="H43" s="4"/>
      <c r="I43" s="4"/>
      <c r="J43" s="4"/>
      <c r="K43" s="4"/>
      <c r="L43" s="4"/>
    </row>
    <row r="44" spans="1:12" ht="16.5">
      <c r="A44" s="44" t="s">
        <v>72</v>
      </c>
      <c r="B44" s="44"/>
      <c r="C44" s="45">
        <v>17</v>
      </c>
      <c r="D44" s="46">
        <v>1</v>
      </c>
      <c r="E44" s="47">
        <v>6</v>
      </c>
      <c r="F44" s="48">
        <v>14</v>
      </c>
      <c r="G44" s="4"/>
      <c r="H44" s="4"/>
      <c r="I44" s="4"/>
      <c r="J44" s="4"/>
      <c r="K44" s="4"/>
      <c r="L44" s="4"/>
    </row>
    <row r="45" spans="1:12" ht="16.5">
      <c r="A45" s="49" t="s">
        <v>73</v>
      </c>
      <c r="B45" s="49"/>
      <c r="C45" s="50">
        <v>15</v>
      </c>
      <c r="D45" s="51"/>
      <c r="E45" s="47">
        <v>4</v>
      </c>
      <c r="F45" s="48">
        <v>8</v>
      </c>
      <c r="G45" s="4"/>
      <c r="H45" s="4"/>
      <c r="I45" s="4"/>
      <c r="J45" s="4"/>
      <c r="K45" s="4"/>
      <c r="L45" s="4"/>
    </row>
    <row r="46" spans="1:12" ht="17.25" customHeight="1">
      <c r="A46" s="52" t="s">
        <v>74</v>
      </c>
      <c r="B46" s="52"/>
      <c r="C46" s="52"/>
      <c r="D46" s="52"/>
      <c r="E46" s="52"/>
      <c r="F46" s="52"/>
      <c r="G46" s="4"/>
      <c r="H46" s="4"/>
      <c r="I46" s="4"/>
      <c r="J46" s="4"/>
      <c r="K46" s="4"/>
      <c r="L46" s="4"/>
    </row>
    <row r="47" spans="1:12" ht="16.5" customHeight="1">
      <c r="A47" s="53" t="s">
        <v>75</v>
      </c>
      <c r="B47" s="53"/>
      <c r="C47" s="53"/>
      <c r="D47" s="54" t="s">
        <v>76</v>
      </c>
      <c r="E47" s="54"/>
      <c r="F47" s="54"/>
      <c r="G47" s="4"/>
      <c r="H47" s="4"/>
      <c r="I47" s="4"/>
      <c r="J47" s="4"/>
      <c r="K47" s="4"/>
      <c r="L47" s="4"/>
    </row>
    <row r="48" spans="1:12" ht="41.25" customHeight="1">
      <c r="A48" s="53" t="s">
        <v>77</v>
      </c>
      <c r="B48" s="53"/>
      <c r="C48" s="53"/>
      <c r="D48" s="55"/>
      <c r="E48" s="55"/>
      <c r="F48" s="55"/>
      <c r="G48" s="4"/>
      <c r="H48" s="4"/>
      <c r="I48" s="4"/>
      <c r="J48" s="4"/>
      <c r="K48" s="4"/>
      <c r="L48" s="4"/>
    </row>
    <row r="49" spans="1:12" ht="19.5">
      <c r="A49" s="56" t="s">
        <v>78</v>
      </c>
      <c r="B49" s="57"/>
      <c r="C49" s="58" t="s">
        <v>79</v>
      </c>
      <c r="D49" s="58"/>
      <c r="E49" s="58"/>
      <c r="F49" s="58"/>
      <c r="G49" s="4"/>
      <c r="H49" s="4"/>
      <c r="I49" s="4"/>
      <c r="J49" s="4"/>
      <c r="K49" s="4"/>
      <c r="L49" s="4"/>
    </row>
    <row r="50" spans="1:12" ht="19.5">
      <c r="A50" s="59" t="s">
        <v>80</v>
      </c>
      <c r="B50" s="60"/>
      <c r="C50" s="60"/>
      <c r="D50" s="60"/>
      <c r="E50" s="60"/>
      <c r="F50" s="60"/>
      <c r="G50" s="4"/>
      <c r="H50" s="4"/>
      <c r="I50" s="4"/>
      <c r="J50" s="4"/>
      <c r="K50" s="4"/>
      <c r="L50" s="4"/>
    </row>
    <row r="51" spans="1:12" ht="60.75">
      <c r="A51" s="59"/>
      <c r="B51" s="61" t="s">
        <v>81</v>
      </c>
      <c r="C51" s="61" t="s">
        <v>82</v>
      </c>
      <c r="D51" s="61" t="s">
        <v>83</v>
      </c>
      <c r="E51" s="61" t="s">
        <v>84</v>
      </c>
      <c r="F51" s="62" t="s">
        <v>85</v>
      </c>
      <c r="G51" s="4"/>
      <c r="H51" s="4"/>
      <c r="I51" s="4"/>
      <c r="J51" s="4"/>
      <c r="K51" s="4"/>
      <c r="L51" s="4"/>
    </row>
    <row r="52" spans="1:12" ht="37.5" customHeight="1">
      <c r="A52" s="63" t="s">
        <v>86</v>
      </c>
      <c r="B52" s="64">
        <v>10</v>
      </c>
      <c r="C52" s="65">
        <v>47224</v>
      </c>
      <c r="D52" s="65"/>
      <c r="E52" s="65">
        <v>49033</v>
      </c>
      <c r="F52" s="66">
        <v>72638</v>
      </c>
      <c r="G52" s="4"/>
      <c r="H52" s="4"/>
      <c r="I52" s="4"/>
      <c r="J52" s="4"/>
      <c r="K52" s="4"/>
      <c r="L52" s="4"/>
    </row>
    <row r="53" spans="1:12" ht="36" customHeight="1">
      <c r="A53" s="67" t="s">
        <v>87</v>
      </c>
      <c r="B53" s="68"/>
      <c r="C53" s="68"/>
      <c r="D53" s="69"/>
      <c r="E53" s="70" t="s">
        <v>88</v>
      </c>
      <c r="F53" s="71"/>
      <c r="G53" s="4"/>
      <c r="H53" s="4"/>
      <c r="I53" s="4"/>
      <c r="J53" s="4"/>
      <c r="K53" s="4"/>
      <c r="L53" s="4"/>
    </row>
    <row r="54" spans="1:12" ht="15.75">
      <c r="A54" s="72" t="s">
        <v>89</v>
      </c>
      <c r="B54" s="73" t="s">
        <v>90</v>
      </c>
      <c r="C54" s="73"/>
      <c r="D54" s="73"/>
      <c r="E54" s="73"/>
      <c r="F54" s="73"/>
      <c r="G54" s="4"/>
      <c r="H54" s="4"/>
      <c r="I54" s="4"/>
      <c r="J54" s="4"/>
      <c r="K54" s="4"/>
      <c r="L54" s="4"/>
    </row>
    <row r="55" spans="1:12" ht="31.5" customHeight="1">
      <c r="A55" s="74" t="s">
        <v>91</v>
      </c>
      <c r="B55" s="75"/>
      <c r="C55" s="76"/>
      <c r="D55" s="76"/>
      <c r="E55" s="76"/>
      <c r="F55" s="77"/>
      <c r="G55" s="4"/>
      <c r="H55" s="4"/>
      <c r="I55" s="4"/>
      <c r="J55" s="4"/>
      <c r="K55" s="4"/>
      <c r="L55" s="4"/>
    </row>
    <row r="56" spans="1:3" s="79" customFormat="1" ht="16.5">
      <c r="A56" s="78"/>
      <c r="B56" s="78"/>
      <c r="C56" s="78"/>
    </row>
    <row r="57" spans="1:3" s="79" customFormat="1" ht="15.75">
      <c r="A57" s="78" t="s">
        <v>92</v>
      </c>
      <c r="B57" s="78"/>
      <c r="C57" s="78"/>
    </row>
    <row r="58" spans="1:3" s="79" customFormat="1" ht="15.75">
      <c r="A58" s="78" t="s">
        <v>93</v>
      </c>
      <c r="B58" s="78"/>
      <c r="C58" s="78"/>
    </row>
    <row r="59" spans="1:3" s="79" customFormat="1" ht="15.75">
      <c r="A59" s="78" t="s">
        <v>94</v>
      </c>
      <c r="B59" s="78"/>
      <c r="C59" s="78"/>
    </row>
  </sheetData>
  <sheetProtection selectLockedCells="1" selectUnlockedCells="1"/>
  <mergeCells count="42">
    <mergeCell ref="A1:F1"/>
    <mergeCell ref="A2:F2"/>
    <mergeCell ref="A3:F3"/>
    <mergeCell ref="A4:F4"/>
    <mergeCell ref="A5:F5"/>
    <mergeCell ref="A6:F6"/>
    <mergeCell ref="B7:F7"/>
    <mergeCell ref="B8:F8"/>
    <mergeCell ref="B9:F9"/>
    <mergeCell ref="B10:F10"/>
    <mergeCell ref="A11:F11"/>
    <mergeCell ref="B12:F12"/>
    <mergeCell ref="B13:F13"/>
    <mergeCell ref="B14:F14"/>
    <mergeCell ref="B15:F15"/>
    <mergeCell ref="B16:F16"/>
    <mergeCell ref="B17:F17"/>
    <mergeCell ref="B18:F18"/>
    <mergeCell ref="B19:F19"/>
    <mergeCell ref="A20:F20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A32:F32"/>
    <mergeCell ref="A43:B43"/>
    <mergeCell ref="A44:B44"/>
    <mergeCell ref="A45:B45"/>
    <mergeCell ref="A46:F46"/>
    <mergeCell ref="A47:C47"/>
    <mergeCell ref="D47:F47"/>
    <mergeCell ref="A48:C48"/>
    <mergeCell ref="D48:F48"/>
    <mergeCell ref="C49:F49"/>
    <mergeCell ref="B50:F50"/>
    <mergeCell ref="B54:F54"/>
  </mergeCells>
  <hyperlinks>
    <hyperlink ref="B18" r:id="rId1" display="k_mashuk@mail.ru"/>
  </hyperlinks>
  <printOptions/>
  <pageMargins left="1.3777777777777778" right="0.39375" top="0.39375" bottom="0.39375" header="0.5118055555555555" footer="0.5118055555555555"/>
  <pageSetup fitToHeight="1" fitToWidth="1"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Анкета котельной">
    <tabColor indexed="13"/>
  </sheetPr>
  <dimension ref="A1:AF45"/>
  <sheetViews>
    <sheetView showGridLines="0" workbookViewId="0" topLeftCell="A1">
      <selection activeCell="J44" sqref="J44"/>
    </sheetView>
  </sheetViews>
  <sheetFormatPr defaultColWidth="11.421875" defaultRowHeight="12.75"/>
  <cols>
    <col min="1" max="1" width="20.421875" style="80" customWidth="1"/>
    <col min="2" max="2" width="17.421875" style="80" customWidth="1"/>
    <col min="3" max="3" width="13.00390625" style="80" customWidth="1"/>
    <col min="4" max="4" width="12.00390625" style="80" customWidth="1"/>
    <col min="5" max="5" width="13.00390625" style="80" customWidth="1"/>
    <col min="6" max="6" width="13.7109375" style="80" customWidth="1"/>
    <col min="7" max="7" width="15.8515625" style="80" customWidth="1"/>
    <col min="8" max="8" width="14.8515625" style="80" customWidth="1"/>
    <col min="9" max="9" width="12.00390625" style="80" customWidth="1"/>
    <col min="10" max="10" width="12.140625" style="80" customWidth="1"/>
    <col min="11" max="11" width="11.7109375" style="80" customWidth="1"/>
    <col min="12" max="12" width="13.57421875" style="80" customWidth="1"/>
    <col min="13" max="13" width="9.140625" style="80" customWidth="1"/>
    <col min="14" max="14" width="5.28125" style="80" customWidth="1"/>
    <col min="15" max="15" width="12.8515625" style="80" customWidth="1"/>
    <col min="16" max="16" width="11.140625" style="80" customWidth="1"/>
    <col min="17" max="17" width="13.00390625" style="80" customWidth="1"/>
    <col min="18" max="18" width="12.7109375" style="80" customWidth="1"/>
    <col min="19" max="20" width="11.421875" style="80" customWidth="1"/>
    <col min="21" max="27" width="11.421875" style="81" customWidth="1"/>
    <col min="28" max="16384" width="11.421875" style="80" customWidth="1"/>
  </cols>
  <sheetData>
    <row r="1" spans="16:19" ht="15.75">
      <c r="P1" s="82"/>
      <c r="Q1" s="82"/>
      <c r="R1" s="82"/>
      <c r="S1" s="82"/>
    </row>
    <row r="2" spans="16:19" ht="15.75">
      <c r="P2" s="83"/>
      <c r="Q2" s="83"/>
      <c r="R2" s="83"/>
      <c r="S2" s="83"/>
    </row>
    <row r="3" spans="1:17" ht="21.75" customHeight="1">
      <c r="A3" s="84" t="s">
        <v>95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</row>
    <row r="4" spans="1:19" ht="15.75" customHeight="1">
      <c r="A4" s="85" t="s">
        <v>96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</row>
    <row r="5" spans="1:19" s="87" customFormat="1" ht="15.75">
      <c r="A5" s="86" t="s">
        <v>97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</row>
    <row r="6" spans="1:19" ht="15.75">
      <c r="A6" s="88" t="s">
        <v>98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</row>
    <row r="7" spans="1:19" ht="15.75">
      <c r="A7" s="85" t="s">
        <v>99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</row>
    <row r="8" spans="1:19" ht="30" customHeight="1">
      <c r="A8" s="89" t="s">
        <v>100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90" t="s">
        <v>101</v>
      </c>
      <c r="P8" s="90"/>
      <c r="Q8" s="90"/>
      <c r="R8" s="90"/>
      <c r="S8" s="90"/>
    </row>
    <row r="9" spans="1:19" ht="33" customHeight="1">
      <c r="A9" s="89" t="s">
        <v>102</v>
      </c>
      <c r="B9" s="89"/>
      <c r="C9" s="91" t="s">
        <v>103</v>
      </c>
      <c r="D9" s="91"/>
      <c r="E9" s="89" t="s">
        <v>104</v>
      </c>
      <c r="F9" s="89" t="s">
        <v>105</v>
      </c>
      <c r="G9" s="89" t="s">
        <v>106</v>
      </c>
      <c r="H9" s="92" t="s">
        <v>107</v>
      </c>
      <c r="I9" s="91" t="s">
        <v>108</v>
      </c>
      <c r="J9" s="91"/>
      <c r="K9" s="91"/>
      <c r="L9" s="92" t="s">
        <v>109</v>
      </c>
      <c r="M9" s="93" t="s">
        <v>110</v>
      </c>
      <c r="N9" s="93"/>
      <c r="O9" s="94" t="s">
        <v>111</v>
      </c>
      <c r="P9" s="95" t="s">
        <v>112</v>
      </c>
      <c r="Q9" s="96" t="s">
        <v>113</v>
      </c>
      <c r="R9" s="96" t="s">
        <v>114</v>
      </c>
      <c r="S9" s="97" t="s">
        <v>115</v>
      </c>
    </row>
    <row r="10" spans="1:19" ht="39" customHeight="1">
      <c r="A10" s="89"/>
      <c r="B10" s="89"/>
      <c r="C10" s="98" t="s">
        <v>116</v>
      </c>
      <c r="D10" s="98"/>
      <c r="E10" s="89"/>
      <c r="F10" s="89"/>
      <c r="G10" s="89"/>
      <c r="H10" s="92"/>
      <c r="I10" s="99" t="s">
        <v>117</v>
      </c>
      <c r="J10" s="100" t="s">
        <v>118</v>
      </c>
      <c r="K10" s="101" t="s">
        <v>119</v>
      </c>
      <c r="L10" s="92"/>
      <c r="M10" s="93"/>
      <c r="N10" s="93"/>
      <c r="O10" s="94"/>
      <c r="P10" s="95"/>
      <c r="Q10" s="96"/>
      <c r="R10" s="96"/>
      <c r="S10" s="97"/>
    </row>
    <row r="11" spans="1:19" ht="60.75" customHeight="1">
      <c r="A11" s="102" t="s">
        <v>120</v>
      </c>
      <c r="B11" s="102"/>
      <c r="C11" s="103" t="s">
        <v>121</v>
      </c>
      <c r="D11" s="103"/>
      <c r="E11" s="104"/>
      <c r="F11" s="105">
        <v>10</v>
      </c>
      <c r="G11" s="104">
        <v>2</v>
      </c>
      <c r="H11" s="106">
        <v>20</v>
      </c>
      <c r="I11" s="107">
        <v>1978</v>
      </c>
      <c r="J11" s="108">
        <v>1996</v>
      </c>
      <c r="K11" s="109"/>
      <c r="L11" s="110">
        <v>14.4</v>
      </c>
      <c r="M11" s="111" t="s">
        <v>122</v>
      </c>
      <c r="N11" s="111"/>
      <c r="O11" s="112" t="s">
        <v>123</v>
      </c>
      <c r="P11" s="113">
        <v>5</v>
      </c>
      <c r="Q11" s="114">
        <v>2</v>
      </c>
      <c r="R11" s="114">
        <v>450</v>
      </c>
      <c r="S11" s="115"/>
    </row>
    <row r="12" spans="1:19" ht="15" customHeight="1">
      <c r="A12" s="116"/>
      <c r="B12" s="116"/>
      <c r="C12" s="117"/>
      <c r="D12" s="117"/>
      <c r="E12" s="104"/>
      <c r="F12" s="105"/>
      <c r="G12" s="104"/>
      <c r="H12" s="106"/>
      <c r="I12" s="107"/>
      <c r="J12" s="108"/>
      <c r="K12" s="109"/>
      <c r="L12" s="110"/>
      <c r="M12" s="118"/>
      <c r="N12" s="118"/>
      <c r="O12" s="119"/>
      <c r="P12" s="120"/>
      <c r="Q12" s="121"/>
      <c r="R12" s="121"/>
      <c r="S12" s="122"/>
    </row>
    <row r="13" spans="1:19" ht="15" customHeight="1">
      <c r="A13" s="116"/>
      <c r="B13" s="116"/>
      <c r="C13" s="117"/>
      <c r="D13" s="117"/>
      <c r="E13" s="104"/>
      <c r="F13" s="105"/>
      <c r="G13" s="104"/>
      <c r="H13" s="106"/>
      <c r="I13" s="107"/>
      <c r="J13" s="108"/>
      <c r="K13" s="109"/>
      <c r="L13" s="110"/>
      <c r="M13" s="118"/>
      <c r="N13" s="118"/>
      <c r="O13" s="119"/>
      <c r="P13" s="120"/>
      <c r="Q13" s="121"/>
      <c r="R13" s="121"/>
      <c r="S13" s="122"/>
    </row>
    <row r="14" spans="1:19" ht="15.75" customHeight="1">
      <c r="A14" s="116"/>
      <c r="B14" s="116"/>
      <c r="C14" s="117"/>
      <c r="D14" s="117"/>
      <c r="E14" s="123"/>
      <c r="F14" s="117"/>
      <c r="G14" s="123"/>
      <c r="H14" s="106"/>
      <c r="I14" s="124"/>
      <c r="J14" s="125"/>
      <c r="K14" s="126"/>
      <c r="L14" s="116"/>
      <c r="M14" s="116"/>
      <c r="N14" s="116"/>
      <c r="O14" s="119"/>
      <c r="P14" s="120"/>
      <c r="Q14" s="121"/>
      <c r="R14" s="121"/>
      <c r="S14" s="122"/>
    </row>
    <row r="15" spans="1:19" ht="15.75">
      <c r="A15" s="116"/>
      <c r="B15" s="116"/>
      <c r="C15" s="117"/>
      <c r="D15" s="117"/>
      <c r="E15" s="123"/>
      <c r="F15" s="117"/>
      <c r="G15" s="123"/>
      <c r="H15" s="106"/>
      <c r="I15" s="124"/>
      <c r="J15" s="125"/>
      <c r="K15" s="126"/>
      <c r="L15" s="116"/>
      <c r="M15" s="116"/>
      <c r="N15" s="116"/>
      <c r="O15" s="119"/>
      <c r="P15" s="120"/>
      <c r="Q15" s="121"/>
      <c r="R15" s="121"/>
      <c r="S15" s="122"/>
    </row>
    <row r="16" spans="1:19" ht="15.75">
      <c r="A16" s="116"/>
      <c r="B16" s="116"/>
      <c r="C16" s="117"/>
      <c r="D16" s="117"/>
      <c r="E16" s="123"/>
      <c r="F16" s="117"/>
      <c r="G16" s="123"/>
      <c r="H16" s="106"/>
      <c r="I16" s="124"/>
      <c r="J16" s="125"/>
      <c r="K16" s="126"/>
      <c r="L16" s="116"/>
      <c r="M16" s="116"/>
      <c r="N16" s="116"/>
      <c r="O16" s="119"/>
      <c r="P16" s="120"/>
      <c r="Q16" s="121"/>
      <c r="R16" s="121"/>
      <c r="S16" s="122"/>
    </row>
    <row r="17" spans="1:19" ht="16.5" customHeight="1">
      <c r="A17" s="127" t="s">
        <v>52</v>
      </c>
      <c r="B17" s="127"/>
      <c r="C17" s="98"/>
      <c r="D17" s="98"/>
      <c r="E17" s="128"/>
      <c r="F17" s="98"/>
      <c r="G17" s="128"/>
      <c r="H17" s="129">
        <f>SUM(H11:H16)</f>
        <v>20</v>
      </c>
      <c r="I17" s="99"/>
      <c r="J17" s="100"/>
      <c r="K17" s="101"/>
      <c r="L17" s="130"/>
      <c r="M17" s="130"/>
      <c r="N17" s="130"/>
      <c r="O17" s="131"/>
      <c r="P17" s="132"/>
      <c r="Q17" s="133"/>
      <c r="R17" s="133"/>
      <c r="S17" s="134"/>
    </row>
    <row r="18" spans="1:17" ht="16.5" customHeight="1">
      <c r="A18" s="135" t="s">
        <v>124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</row>
    <row r="19" spans="1:19" ht="30.75" customHeight="1">
      <c r="A19" s="89" t="s">
        <v>125</v>
      </c>
      <c r="B19" s="89"/>
      <c r="C19" s="89"/>
      <c r="D19" s="89"/>
      <c r="E19" s="89"/>
      <c r="F19" s="89"/>
      <c r="G19" s="89" t="s">
        <v>126</v>
      </c>
      <c r="H19" s="89"/>
      <c r="I19" s="89"/>
      <c r="J19" s="89"/>
      <c r="K19" s="89"/>
      <c r="L19" s="89"/>
      <c r="M19" s="89" t="s">
        <v>127</v>
      </c>
      <c r="N19" s="89"/>
      <c r="O19" s="89"/>
      <c r="P19" s="89"/>
      <c r="Q19" s="89"/>
      <c r="R19" s="89"/>
      <c r="S19" s="89"/>
    </row>
    <row r="20" spans="1:19" ht="30.75" customHeight="1">
      <c r="A20" s="93" t="s">
        <v>128</v>
      </c>
      <c r="B20" s="136" t="s">
        <v>129</v>
      </c>
      <c r="C20" s="137" t="s">
        <v>130</v>
      </c>
      <c r="D20" s="96" t="s">
        <v>131</v>
      </c>
      <c r="E20" s="137" t="s">
        <v>132</v>
      </c>
      <c r="F20" s="138" t="s">
        <v>133</v>
      </c>
      <c r="G20" s="139" t="s">
        <v>134</v>
      </c>
      <c r="H20" s="140" t="s">
        <v>129</v>
      </c>
      <c r="I20" s="96" t="s">
        <v>135</v>
      </c>
      <c r="J20" s="96" t="s">
        <v>136</v>
      </c>
      <c r="K20" s="96" t="s">
        <v>137</v>
      </c>
      <c r="L20" s="141" t="s">
        <v>133</v>
      </c>
      <c r="M20" s="93" t="s">
        <v>129</v>
      </c>
      <c r="N20" s="93"/>
      <c r="O20" s="89" t="s">
        <v>138</v>
      </c>
      <c r="P20" s="89"/>
      <c r="Q20" s="139" t="s">
        <v>139</v>
      </c>
      <c r="R20" s="96" t="s">
        <v>140</v>
      </c>
      <c r="S20" s="141" t="s">
        <v>133</v>
      </c>
    </row>
    <row r="21" spans="1:32" ht="61.5" customHeight="1">
      <c r="A21" s="93"/>
      <c r="B21" s="142" t="s">
        <v>141</v>
      </c>
      <c r="C21" s="137"/>
      <c r="D21" s="96"/>
      <c r="E21" s="137"/>
      <c r="F21" s="143" t="s">
        <v>142</v>
      </c>
      <c r="G21" s="139"/>
      <c r="H21" s="144" t="s">
        <v>143</v>
      </c>
      <c r="I21" s="96"/>
      <c r="J21" s="96"/>
      <c r="K21" s="96"/>
      <c r="L21" s="141"/>
      <c r="M21" s="93"/>
      <c r="N21" s="93"/>
      <c r="O21" s="89"/>
      <c r="P21" s="89"/>
      <c r="Q21" s="139"/>
      <c r="R21" s="96"/>
      <c r="S21" s="141"/>
      <c r="T21" s="145"/>
      <c r="U21" s="146"/>
      <c r="V21" s="146"/>
      <c r="W21" s="146"/>
      <c r="X21" s="146"/>
      <c r="Y21" s="146"/>
      <c r="Z21" s="146"/>
      <c r="AA21" s="146"/>
      <c r="AB21" s="147"/>
      <c r="AC21" s="147"/>
      <c r="AD21" s="147"/>
      <c r="AE21" s="147"/>
      <c r="AF21" s="147"/>
    </row>
    <row r="22" spans="1:19" ht="15.75" customHeight="1">
      <c r="A22" s="148" t="s">
        <v>144</v>
      </c>
      <c r="B22" s="149" t="s">
        <v>145</v>
      </c>
      <c r="C22" s="150">
        <v>180</v>
      </c>
      <c r="D22" s="151">
        <v>95</v>
      </c>
      <c r="E22" s="152">
        <v>90</v>
      </c>
      <c r="F22" s="153">
        <v>1</v>
      </c>
      <c r="G22" s="107" t="s">
        <v>146</v>
      </c>
      <c r="H22" s="108" t="s">
        <v>147</v>
      </c>
      <c r="I22" s="108"/>
      <c r="J22" s="108"/>
      <c r="K22" s="154"/>
      <c r="L22" s="155"/>
      <c r="M22" s="156" t="s">
        <v>148</v>
      </c>
      <c r="N22" s="156"/>
      <c r="O22" s="157" t="s">
        <v>149</v>
      </c>
      <c r="P22" s="157"/>
      <c r="Q22" s="158">
        <v>5</v>
      </c>
      <c r="R22" s="108"/>
      <c r="S22" s="109">
        <v>1</v>
      </c>
    </row>
    <row r="23" spans="1:19" ht="15.75" customHeight="1">
      <c r="A23" s="159" t="s">
        <v>144</v>
      </c>
      <c r="B23" s="160" t="s">
        <v>145</v>
      </c>
      <c r="C23" s="161">
        <v>165</v>
      </c>
      <c r="D23" s="158">
        <v>95</v>
      </c>
      <c r="E23" s="108">
        <v>75</v>
      </c>
      <c r="F23" s="162"/>
      <c r="G23" s="124" t="s">
        <v>150</v>
      </c>
      <c r="H23" s="125" t="s">
        <v>151</v>
      </c>
      <c r="I23" s="125">
        <v>3200</v>
      </c>
      <c r="J23" s="125">
        <v>147</v>
      </c>
      <c r="K23" s="163">
        <v>45</v>
      </c>
      <c r="L23" s="164"/>
      <c r="M23" s="165" t="s">
        <v>152</v>
      </c>
      <c r="N23" s="165"/>
      <c r="O23" s="166"/>
      <c r="P23" s="166"/>
      <c r="Q23" s="167"/>
      <c r="R23" s="125"/>
      <c r="S23" s="126">
        <v>1</v>
      </c>
    </row>
    <row r="24" spans="1:19" ht="15.75">
      <c r="A24" s="159" t="s">
        <v>144</v>
      </c>
      <c r="B24" s="160" t="s">
        <v>145</v>
      </c>
      <c r="C24" s="161">
        <v>180</v>
      </c>
      <c r="D24" s="158">
        <v>95</v>
      </c>
      <c r="E24" s="108">
        <v>90</v>
      </c>
      <c r="F24" s="162"/>
      <c r="G24" s="124" t="s">
        <v>153</v>
      </c>
      <c r="H24" s="125" t="s">
        <v>151</v>
      </c>
      <c r="I24" s="125">
        <v>3200</v>
      </c>
      <c r="J24" s="125">
        <v>147</v>
      </c>
      <c r="K24" s="163">
        <v>45</v>
      </c>
      <c r="L24" s="164"/>
      <c r="M24" s="165"/>
      <c r="N24" s="165"/>
      <c r="O24" s="166"/>
      <c r="P24" s="166"/>
      <c r="Q24" s="167"/>
      <c r="R24" s="125"/>
      <c r="S24" s="126"/>
    </row>
    <row r="25" spans="1:19" ht="31.5">
      <c r="A25" s="159" t="s">
        <v>154</v>
      </c>
      <c r="B25" s="160" t="s">
        <v>155</v>
      </c>
      <c r="C25" s="161">
        <v>90</v>
      </c>
      <c r="D25" s="158">
        <v>65</v>
      </c>
      <c r="E25" s="108">
        <v>30</v>
      </c>
      <c r="F25" s="162">
        <v>1</v>
      </c>
      <c r="G25" s="124" t="s">
        <v>156</v>
      </c>
      <c r="H25" s="125" t="s">
        <v>157</v>
      </c>
      <c r="I25" s="125">
        <v>19130</v>
      </c>
      <c r="J25" s="125">
        <v>226</v>
      </c>
      <c r="K25" s="163">
        <v>22</v>
      </c>
      <c r="L25" s="164"/>
      <c r="M25" s="165"/>
      <c r="N25" s="165"/>
      <c r="O25" s="166"/>
      <c r="P25" s="166"/>
      <c r="Q25" s="167"/>
      <c r="R25" s="125"/>
      <c r="S25" s="126"/>
    </row>
    <row r="26" spans="1:19" ht="31.5">
      <c r="A26" s="159" t="s">
        <v>158</v>
      </c>
      <c r="B26" s="160" t="s">
        <v>155</v>
      </c>
      <c r="C26" s="161">
        <v>65</v>
      </c>
      <c r="D26" s="158">
        <v>38.9</v>
      </c>
      <c r="E26" s="108">
        <v>22</v>
      </c>
      <c r="F26" s="162"/>
      <c r="G26" s="124" t="s">
        <v>156</v>
      </c>
      <c r="H26" s="125" t="s">
        <v>157</v>
      </c>
      <c r="I26" s="125">
        <v>19130</v>
      </c>
      <c r="J26" s="125">
        <v>226</v>
      </c>
      <c r="K26" s="163">
        <v>22</v>
      </c>
      <c r="L26" s="164"/>
      <c r="M26" s="165"/>
      <c r="N26" s="165"/>
      <c r="O26" s="166"/>
      <c r="P26" s="166"/>
      <c r="Q26" s="167"/>
      <c r="R26" s="125"/>
      <c r="S26" s="126"/>
    </row>
    <row r="27" spans="1:19" ht="15.75">
      <c r="A27" s="159" t="s">
        <v>159</v>
      </c>
      <c r="B27" s="160" t="s">
        <v>160</v>
      </c>
      <c r="C27" s="161">
        <v>50</v>
      </c>
      <c r="D27" s="158">
        <v>35</v>
      </c>
      <c r="E27" s="108">
        <v>7.5</v>
      </c>
      <c r="F27" s="162">
        <v>1</v>
      </c>
      <c r="G27" s="124"/>
      <c r="H27" s="125"/>
      <c r="I27" s="125"/>
      <c r="J27" s="125"/>
      <c r="K27" s="163"/>
      <c r="L27" s="164"/>
      <c r="M27" s="165"/>
      <c r="N27" s="165"/>
      <c r="O27" s="166"/>
      <c r="P27" s="166"/>
      <c r="Q27" s="167"/>
      <c r="R27" s="125"/>
      <c r="S27" s="126"/>
    </row>
    <row r="28" spans="1:19" ht="15.75">
      <c r="A28" s="159" t="s">
        <v>159</v>
      </c>
      <c r="B28" s="160" t="s">
        <v>160</v>
      </c>
      <c r="C28" s="161">
        <v>50</v>
      </c>
      <c r="D28" s="158">
        <v>35</v>
      </c>
      <c r="E28" s="108">
        <v>7.5</v>
      </c>
      <c r="F28" s="162"/>
      <c r="G28" s="124"/>
      <c r="H28" s="125"/>
      <c r="I28" s="125"/>
      <c r="J28" s="125"/>
      <c r="K28" s="163"/>
      <c r="L28" s="164"/>
      <c r="M28" s="165"/>
      <c r="N28" s="165"/>
      <c r="O28" s="166"/>
      <c r="P28" s="166"/>
      <c r="Q28" s="167"/>
      <c r="R28" s="125"/>
      <c r="S28" s="126"/>
    </row>
    <row r="29" spans="1:19" ht="15.75">
      <c r="A29" s="159"/>
      <c r="B29" s="160"/>
      <c r="C29" s="161"/>
      <c r="D29" s="158"/>
      <c r="E29" s="108"/>
      <c r="F29" s="162"/>
      <c r="G29" s="124"/>
      <c r="H29" s="125"/>
      <c r="I29" s="125"/>
      <c r="J29" s="125"/>
      <c r="K29" s="163"/>
      <c r="L29" s="164"/>
      <c r="M29" s="165"/>
      <c r="N29" s="165"/>
      <c r="O29" s="166"/>
      <c r="P29" s="166"/>
      <c r="Q29" s="167"/>
      <c r="R29" s="125"/>
      <c r="S29" s="126"/>
    </row>
    <row r="30" spans="1:19" ht="15.75">
      <c r="A30" s="159"/>
      <c r="B30" s="160"/>
      <c r="C30" s="161"/>
      <c r="D30" s="158"/>
      <c r="E30" s="108"/>
      <c r="F30" s="162"/>
      <c r="G30" s="124"/>
      <c r="H30" s="125"/>
      <c r="I30" s="125"/>
      <c r="J30" s="125"/>
      <c r="K30" s="163"/>
      <c r="L30" s="164"/>
      <c r="M30" s="165"/>
      <c r="N30" s="165"/>
      <c r="O30" s="166"/>
      <c r="P30" s="166"/>
      <c r="Q30" s="167"/>
      <c r="R30" s="125"/>
      <c r="S30" s="126"/>
    </row>
    <row r="31" spans="1:19" ht="15.75">
      <c r="A31" s="159"/>
      <c r="B31" s="160"/>
      <c r="C31" s="161"/>
      <c r="D31" s="158"/>
      <c r="E31" s="108"/>
      <c r="F31" s="162"/>
      <c r="G31" s="124"/>
      <c r="H31" s="125"/>
      <c r="I31" s="125"/>
      <c r="J31" s="125"/>
      <c r="K31" s="163"/>
      <c r="L31" s="164"/>
      <c r="M31" s="165"/>
      <c r="N31" s="165"/>
      <c r="O31" s="166"/>
      <c r="P31" s="166"/>
      <c r="Q31" s="167"/>
      <c r="R31" s="125"/>
      <c r="S31" s="126"/>
    </row>
    <row r="32" spans="1:19" ht="15.75">
      <c r="A32" s="168"/>
      <c r="B32" s="169"/>
      <c r="C32" s="170"/>
      <c r="D32" s="167"/>
      <c r="E32" s="125"/>
      <c r="F32" s="171"/>
      <c r="G32" s="124"/>
      <c r="H32" s="125"/>
      <c r="I32" s="125"/>
      <c r="J32" s="125"/>
      <c r="K32" s="163"/>
      <c r="L32" s="164"/>
      <c r="M32" s="165"/>
      <c r="N32" s="165"/>
      <c r="O32" s="166"/>
      <c r="P32" s="166"/>
      <c r="Q32" s="167"/>
      <c r="R32" s="125"/>
      <c r="S32" s="126"/>
    </row>
    <row r="33" spans="1:19" ht="15.75">
      <c r="A33" s="168"/>
      <c r="B33" s="169"/>
      <c r="C33" s="170"/>
      <c r="D33" s="167"/>
      <c r="E33" s="172"/>
      <c r="F33" s="171"/>
      <c r="G33" s="124"/>
      <c r="H33" s="125"/>
      <c r="I33" s="125"/>
      <c r="J33" s="125"/>
      <c r="K33" s="163"/>
      <c r="L33" s="164"/>
      <c r="M33" s="165"/>
      <c r="N33" s="165"/>
      <c r="O33" s="166"/>
      <c r="P33" s="166"/>
      <c r="Q33" s="167"/>
      <c r="R33" s="125"/>
      <c r="S33" s="126"/>
    </row>
    <row r="34" spans="1:19" ht="15.75">
      <c r="A34" s="168"/>
      <c r="B34" s="169"/>
      <c r="C34" s="170"/>
      <c r="D34" s="167"/>
      <c r="E34" s="125"/>
      <c r="F34" s="171"/>
      <c r="G34" s="124"/>
      <c r="H34" s="125"/>
      <c r="I34" s="125"/>
      <c r="J34" s="125"/>
      <c r="K34" s="163"/>
      <c r="L34" s="164"/>
      <c r="M34" s="165"/>
      <c r="N34" s="165"/>
      <c r="O34" s="166"/>
      <c r="P34" s="166"/>
      <c r="Q34" s="167"/>
      <c r="R34" s="125"/>
      <c r="S34" s="126"/>
    </row>
    <row r="35" spans="1:19" ht="15.75">
      <c r="A35" s="168"/>
      <c r="B35" s="169"/>
      <c r="C35" s="170"/>
      <c r="D35" s="167"/>
      <c r="E35" s="125"/>
      <c r="F35" s="171"/>
      <c r="G35" s="124"/>
      <c r="H35" s="125"/>
      <c r="I35" s="125"/>
      <c r="J35" s="125"/>
      <c r="K35" s="163"/>
      <c r="L35" s="164"/>
      <c r="M35" s="165"/>
      <c r="N35" s="165"/>
      <c r="O35" s="166"/>
      <c r="P35" s="166"/>
      <c r="Q35" s="167"/>
      <c r="R35" s="125"/>
      <c r="S35" s="126"/>
    </row>
    <row r="36" spans="1:19" ht="15.75">
      <c r="A36" s="168"/>
      <c r="B36" s="169"/>
      <c r="C36" s="170"/>
      <c r="D36" s="167"/>
      <c r="E36" s="125"/>
      <c r="F36" s="171"/>
      <c r="G36" s="124"/>
      <c r="H36" s="125"/>
      <c r="I36" s="125"/>
      <c r="J36" s="125"/>
      <c r="K36" s="163"/>
      <c r="L36" s="164"/>
      <c r="M36" s="165"/>
      <c r="N36" s="165"/>
      <c r="O36" s="166"/>
      <c r="P36" s="166"/>
      <c r="Q36" s="167"/>
      <c r="R36" s="125"/>
      <c r="S36" s="126"/>
    </row>
    <row r="37" spans="1:19" ht="16.5">
      <c r="A37" s="173"/>
      <c r="B37" s="174"/>
      <c r="C37" s="175"/>
      <c r="D37" s="176"/>
      <c r="E37" s="100"/>
      <c r="F37" s="177"/>
      <c r="G37" s="99"/>
      <c r="H37" s="100"/>
      <c r="I37" s="100"/>
      <c r="J37" s="100"/>
      <c r="K37" s="178"/>
      <c r="L37" s="179"/>
      <c r="M37" s="180"/>
      <c r="N37" s="180"/>
      <c r="O37" s="181"/>
      <c r="P37" s="181"/>
      <c r="Q37" s="176"/>
      <c r="R37" s="100"/>
      <c r="S37" s="101"/>
    </row>
    <row r="38" spans="1:19" ht="16.5">
      <c r="A38" s="182"/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2"/>
    </row>
    <row r="39" spans="1:19" ht="18" customHeight="1">
      <c r="A39" s="89" t="s">
        <v>161</v>
      </c>
      <c r="B39" s="89"/>
      <c r="C39" s="89"/>
      <c r="D39" s="89"/>
      <c r="E39" s="89"/>
      <c r="F39" s="89"/>
      <c r="G39" s="89"/>
      <c r="H39" s="89" t="s">
        <v>162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</row>
    <row r="40" spans="1:27" s="83" customFormat="1" ht="19.5" customHeight="1">
      <c r="A40" s="184" t="s">
        <v>163</v>
      </c>
      <c r="B40" s="152" t="s">
        <v>164</v>
      </c>
      <c r="C40" s="152" t="s">
        <v>165</v>
      </c>
      <c r="D40" s="152" t="s">
        <v>166</v>
      </c>
      <c r="E40" s="152"/>
      <c r="F40" s="185" t="s">
        <v>167</v>
      </c>
      <c r="G40" s="185"/>
      <c r="H40" s="158" t="s">
        <v>168</v>
      </c>
      <c r="I40" s="158"/>
      <c r="J40" s="108" t="s">
        <v>169</v>
      </c>
      <c r="K40" s="108"/>
      <c r="L40" s="108" t="s">
        <v>170</v>
      </c>
      <c r="M40" s="108"/>
      <c r="N40" s="108" t="s">
        <v>171</v>
      </c>
      <c r="O40" s="108"/>
      <c r="P40" s="108" t="s">
        <v>172</v>
      </c>
      <c r="Q40" s="108"/>
      <c r="R40" s="186" t="s">
        <v>173</v>
      </c>
      <c r="S40" s="186"/>
      <c r="U40" s="187"/>
      <c r="V40" s="187"/>
      <c r="W40" s="187"/>
      <c r="X40" s="187"/>
      <c r="Y40" s="187"/>
      <c r="Z40" s="187"/>
      <c r="AA40" s="187"/>
    </row>
    <row r="41" spans="1:19" ht="31.5" customHeight="1">
      <c r="A41" s="188" t="s">
        <v>174</v>
      </c>
      <c r="B41" s="189" t="s">
        <v>175</v>
      </c>
      <c r="C41" s="125"/>
      <c r="D41" s="125" t="s">
        <v>176</v>
      </c>
      <c r="E41" s="125"/>
      <c r="F41" s="190" t="s">
        <v>177</v>
      </c>
      <c r="G41" s="190"/>
      <c r="H41" s="191">
        <v>1.64</v>
      </c>
      <c r="I41" s="191"/>
      <c r="J41" s="192"/>
      <c r="K41" s="192"/>
      <c r="L41" s="192">
        <v>1.64</v>
      </c>
      <c r="M41" s="192"/>
      <c r="N41" s="192"/>
      <c r="O41" s="192"/>
      <c r="P41" s="192">
        <v>1.64</v>
      </c>
      <c r="Q41" s="192"/>
      <c r="R41" s="193"/>
      <c r="S41" s="193"/>
    </row>
    <row r="42" spans="1:19" ht="25.5" customHeight="1">
      <c r="A42" s="194" t="s">
        <v>178</v>
      </c>
      <c r="B42" s="195"/>
      <c r="C42" s="100"/>
      <c r="D42" s="100"/>
      <c r="E42" s="100"/>
      <c r="F42" s="193"/>
      <c r="G42" s="193"/>
      <c r="H42" s="191"/>
      <c r="I42" s="191"/>
      <c r="J42" s="192"/>
      <c r="K42" s="192"/>
      <c r="L42" s="192"/>
      <c r="M42" s="192"/>
      <c r="N42" s="192"/>
      <c r="O42" s="192"/>
      <c r="P42" s="192"/>
      <c r="Q42" s="192"/>
      <c r="R42" s="193"/>
      <c r="S42" s="193"/>
    </row>
    <row r="43" spans="2:27" s="196" customFormat="1" ht="47.25" customHeight="1">
      <c r="B43" s="197" t="s">
        <v>179</v>
      </c>
      <c r="C43" s="82"/>
      <c r="D43" s="82"/>
      <c r="E43" s="82"/>
      <c r="F43" s="82" t="s">
        <v>88</v>
      </c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3"/>
      <c r="S43" s="83"/>
      <c r="U43" s="198"/>
      <c r="V43" s="198"/>
      <c r="W43" s="198"/>
      <c r="X43" s="198"/>
      <c r="Y43" s="198"/>
      <c r="Z43" s="198"/>
      <c r="AA43" s="198"/>
    </row>
    <row r="44" spans="2:27" s="196" customFormat="1" ht="12.75" customHeight="1">
      <c r="B44" s="199" t="s">
        <v>89</v>
      </c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1"/>
      <c r="S44" s="201"/>
      <c r="U44" s="198"/>
      <c r="V44" s="198"/>
      <c r="W44" s="198"/>
      <c r="X44" s="198"/>
      <c r="Y44" s="198"/>
      <c r="Z44" s="198"/>
      <c r="AA44" s="198"/>
    </row>
    <row r="45" spans="2:27" s="196" customFormat="1" ht="15" customHeight="1">
      <c r="B45" s="197" t="s">
        <v>180</v>
      </c>
      <c r="C45" s="82"/>
      <c r="D45" s="82"/>
      <c r="E45" s="82" t="s">
        <v>181</v>
      </c>
      <c r="F45" s="82"/>
      <c r="G45" s="82"/>
      <c r="H45" s="82"/>
      <c r="I45" s="197" t="s">
        <v>182</v>
      </c>
      <c r="J45" s="82"/>
      <c r="K45" s="82"/>
      <c r="L45" s="82"/>
      <c r="M45" s="82"/>
      <c r="N45" s="82"/>
      <c r="O45" s="82"/>
      <c r="P45" s="82"/>
      <c r="Q45" s="82"/>
      <c r="R45" s="83"/>
      <c r="S45" s="83"/>
      <c r="U45" s="198"/>
      <c r="V45" s="198"/>
      <c r="W45" s="198"/>
      <c r="X45" s="198"/>
      <c r="Y45" s="198"/>
      <c r="Z45" s="198"/>
      <c r="AA45" s="198"/>
    </row>
  </sheetData>
  <sheetProtection selectLockedCells="1" selectUnlockedCells="1"/>
  <mergeCells count="115">
    <mergeCell ref="P1:S1"/>
    <mergeCell ref="A3:Q3"/>
    <mergeCell ref="A4:S4"/>
    <mergeCell ref="A5:S5"/>
    <mergeCell ref="A6:S6"/>
    <mergeCell ref="A7:S7"/>
    <mergeCell ref="A8:N8"/>
    <mergeCell ref="O8:S8"/>
    <mergeCell ref="A9:B10"/>
    <mergeCell ref="C9:D9"/>
    <mergeCell ref="E9:E10"/>
    <mergeCell ref="F9:F10"/>
    <mergeCell ref="G9:G10"/>
    <mergeCell ref="H9:H10"/>
    <mergeCell ref="I9:K9"/>
    <mergeCell ref="L9:L10"/>
    <mergeCell ref="M9:N10"/>
    <mergeCell ref="O9:O10"/>
    <mergeCell ref="P9:P10"/>
    <mergeCell ref="Q9:Q10"/>
    <mergeCell ref="R9:R10"/>
    <mergeCell ref="S9:S10"/>
    <mergeCell ref="C10:D10"/>
    <mergeCell ref="A11:B11"/>
    <mergeCell ref="C11:D11"/>
    <mergeCell ref="M11:N11"/>
    <mergeCell ref="A12:B12"/>
    <mergeCell ref="C12:D12"/>
    <mergeCell ref="M12:N12"/>
    <mergeCell ref="A13:B13"/>
    <mergeCell ref="C13:D13"/>
    <mergeCell ref="M13:N13"/>
    <mergeCell ref="A14:B14"/>
    <mergeCell ref="C14:D14"/>
    <mergeCell ref="M14:N14"/>
    <mergeCell ref="A15:B15"/>
    <mergeCell ref="C15:D15"/>
    <mergeCell ref="M15:N15"/>
    <mergeCell ref="A16:B16"/>
    <mergeCell ref="C16:D16"/>
    <mergeCell ref="M16:N16"/>
    <mergeCell ref="A17:B17"/>
    <mergeCell ref="C17:D17"/>
    <mergeCell ref="M17:N17"/>
    <mergeCell ref="A18:Q18"/>
    <mergeCell ref="A19:F19"/>
    <mergeCell ref="G19:L19"/>
    <mergeCell ref="M19:S19"/>
    <mergeCell ref="A20:A21"/>
    <mergeCell ref="C20:C21"/>
    <mergeCell ref="D20:D21"/>
    <mergeCell ref="E20:E21"/>
    <mergeCell ref="G20:G21"/>
    <mergeCell ref="I20:I21"/>
    <mergeCell ref="J20:J21"/>
    <mergeCell ref="K20:K21"/>
    <mergeCell ref="L20:L21"/>
    <mergeCell ref="M20:N21"/>
    <mergeCell ref="O20:P21"/>
    <mergeCell ref="Q20:Q21"/>
    <mergeCell ref="R20:R21"/>
    <mergeCell ref="S20:S21"/>
    <mergeCell ref="M22:N22"/>
    <mergeCell ref="O22:P22"/>
    <mergeCell ref="M23:N23"/>
    <mergeCell ref="O23:P23"/>
    <mergeCell ref="M24:N24"/>
    <mergeCell ref="O24:P24"/>
    <mergeCell ref="M25:N25"/>
    <mergeCell ref="O25:P25"/>
    <mergeCell ref="M26:N26"/>
    <mergeCell ref="O26:P26"/>
    <mergeCell ref="M27:N27"/>
    <mergeCell ref="O27:P27"/>
    <mergeCell ref="M28:N28"/>
    <mergeCell ref="O28:P28"/>
    <mergeCell ref="M29:N29"/>
    <mergeCell ref="O29:P29"/>
    <mergeCell ref="M30:N30"/>
    <mergeCell ref="O30:P30"/>
    <mergeCell ref="M31:N31"/>
    <mergeCell ref="O31:P31"/>
    <mergeCell ref="M32:N32"/>
    <mergeCell ref="O32:P32"/>
    <mergeCell ref="M33:N33"/>
    <mergeCell ref="O33:P33"/>
    <mergeCell ref="M34:N34"/>
    <mergeCell ref="O34:P34"/>
    <mergeCell ref="M35:N35"/>
    <mergeCell ref="O35:P35"/>
    <mergeCell ref="M36:N36"/>
    <mergeCell ref="O36:P36"/>
    <mergeCell ref="M37:N37"/>
    <mergeCell ref="O37:P37"/>
    <mergeCell ref="B38:Q38"/>
    <mergeCell ref="A39:G39"/>
    <mergeCell ref="H39:S39"/>
    <mergeCell ref="D40:E40"/>
    <mergeCell ref="F40:G40"/>
    <mergeCell ref="H40:I40"/>
    <mergeCell ref="J40:K40"/>
    <mergeCell ref="L40:M40"/>
    <mergeCell ref="N40:O40"/>
    <mergeCell ref="P40:Q40"/>
    <mergeCell ref="R40:S40"/>
    <mergeCell ref="D41:E41"/>
    <mergeCell ref="F41:G41"/>
    <mergeCell ref="H41:I42"/>
    <mergeCell ref="J41:K42"/>
    <mergeCell ref="L41:M42"/>
    <mergeCell ref="N41:O42"/>
    <mergeCell ref="P41:Q42"/>
    <mergeCell ref="R41:S42"/>
    <mergeCell ref="D42:E42"/>
    <mergeCell ref="F42:G42"/>
  </mergeCells>
  <printOptions/>
  <pageMargins left="1.070138888888889" right="0.4798611111111111" top="0.8097222222222222" bottom="0.9840277777777777" header="0.5118055555555555" footer="0.5118055555555555"/>
  <pageSetup horizontalDpi="300" verticalDpi="300" orientation="landscape" paperSize="9" scale="50"/>
  <rowBreaks count="1" manualBreakCount="1">
    <brk id="46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Характеристика тепловых сетей">
    <tabColor indexed="13"/>
  </sheetPr>
  <dimension ref="A1:BJ38"/>
  <sheetViews>
    <sheetView showGridLines="0" zoomScaleSheetLayoutView="100" workbookViewId="0" topLeftCell="A1">
      <selection activeCell="J12" sqref="J12"/>
    </sheetView>
  </sheetViews>
  <sheetFormatPr defaultColWidth="9.140625" defaultRowHeight="12.75"/>
  <cols>
    <col min="1" max="3" width="13.7109375" style="202" customWidth="1"/>
    <col min="4" max="4" width="13.57421875" style="202" customWidth="1"/>
    <col min="5" max="6" width="13.00390625" style="202" customWidth="1"/>
    <col min="7" max="7" width="10.00390625" style="202" customWidth="1"/>
    <col min="8" max="8" width="12.00390625" style="202" customWidth="1"/>
    <col min="9" max="9" width="13.00390625" style="202" customWidth="1"/>
    <col min="10" max="10" width="9.28125" style="202" customWidth="1"/>
    <col min="11" max="11" width="9.140625" style="202" customWidth="1"/>
    <col min="12" max="12" width="9.57421875" style="202" customWidth="1"/>
    <col min="13" max="13" width="12.421875" style="202" customWidth="1"/>
    <col min="14" max="14" width="17.140625" style="202" customWidth="1"/>
    <col min="15" max="16384" width="9.140625" style="202" customWidth="1"/>
  </cols>
  <sheetData>
    <row r="1" spans="13:14" ht="15.75">
      <c r="M1" s="203"/>
      <c r="N1" s="203"/>
    </row>
    <row r="2" spans="1:14" ht="18.75" customHeight="1">
      <c r="A2" s="204" t="s">
        <v>183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</row>
    <row r="3" spans="1:14" ht="19.5" customHeight="1">
      <c r="A3" s="205" t="s">
        <v>184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</row>
    <row r="4" spans="1:14" ht="19.5" customHeight="1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</row>
    <row r="5" spans="1:14" ht="19.5" customHeight="1">
      <c r="A5" s="207" t="s">
        <v>185</v>
      </c>
      <c r="B5" s="207"/>
      <c r="C5" s="207"/>
      <c r="D5" s="207"/>
      <c r="E5" s="207"/>
      <c r="F5" s="207"/>
      <c r="G5" s="207"/>
      <c r="H5" s="207"/>
      <c r="I5" s="207"/>
      <c r="J5" s="208"/>
      <c r="K5" s="208"/>
      <c r="L5" s="208"/>
      <c r="M5" s="208"/>
      <c r="N5" s="208"/>
    </row>
    <row r="6" ht="13.5"/>
    <row r="7" spans="1:14" ht="51" customHeight="1">
      <c r="A7" s="209" t="s">
        <v>186</v>
      </c>
      <c r="B7" s="210" t="s">
        <v>187</v>
      </c>
      <c r="C7" s="211" t="s">
        <v>188</v>
      </c>
      <c r="D7" s="211"/>
      <c r="E7" s="210" t="s">
        <v>189</v>
      </c>
      <c r="F7" s="211" t="s">
        <v>190</v>
      </c>
      <c r="G7" s="211"/>
      <c r="H7" s="210" t="s">
        <v>191</v>
      </c>
      <c r="I7" s="210" t="s">
        <v>192</v>
      </c>
      <c r="J7" s="211" t="s">
        <v>193</v>
      </c>
      <c r="K7" s="211"/>
      <c r="L7" s="210" t="s">
        <v>194</v>
      </c>
      <c r="M7" s="210" t="s">
        <v>195</v>
      </c>
      <c r="N7" s="212" t="s">
        <v>196</v>
      </c>
    </row>
    <row r="8" spans="1:14" ht="38.25" customHeight="1">
      <c r="A8" s="209"/>
      <c r="B8" s="210"/>
      <c r="C8" s="213" t="s">
        <v>197</v>
      </c>
      <c r="D8" s="213" t="s">
        <v>198</v>
      </c>
      <c r="E8" s="210"/>
      <c r="F8" s="213" t="s">
        <v>197</v>
      </c>
      <c r="G8" s="213" t="s">
        <v>198</v>
      </c>
      <c r="H8" s="210"/>
      <c r="I8" s="210"/>
      <c r="J8" s="213" t="s">
        <v>197</v>
      </c>
      <c r="K8" s="213" t="s">
        <v>198</v>
      </c>
      <c r="L8" s="210"/>
      <c r="M8" s="210"/>
      <c r="N8" s="212"/>
    </row>
    <row r="9" spans="1:14" ht="13.5">
      <c r="A9" s="209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2"/>
    </row>
    <row r="10" spans="1:14" ht="15.75" customHeight="1">
      <c r="A10" s="214" t="s">
        <v>199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</row>
    <row r="11" spans="1:14" s="219" customFormat="1" ht="30">
      <c r="A11" s="215" t="s">
        <v>200</v>
      </c>
      <c r="B11" s="216" t="s">
        <v>201</v>
      </c>
      <c r="C11" s="216">
        <v>1640</v>
      </c>
      <c r="D11" s="217">
        <v>1640</v>
      </c>
      <c r="E11" s="217"/>
      <c r="F11" s="217">
        <v>219</v>
      </c>
      <c r="G11" s="217">
        <v>219</v>
      </c>
      <c r="H11" s="217">
        <v>6</v>
      </c>
      <c r="I11" s="217" t="s">
        <v>202</v>
      </c>
      <c r="J11" s="217">
        <v>90</v>
      </c>
      <c r="K11" s="217">
        <v>70</v>
      </c>
      <c r="L11" s="217">
        <v>150</v>
      </c>
      <c r="M11" s="217"/>
      <c r="N11" s="218">
        <v>70</v>
      </c>
    </row>
    <row r="12" spans="1:14" s="219" customFormat="1" ht="30">
      <c r="A12" s="215" t="s">
        <v>203</v>
      </c>
      <c r="B12" s="216" t="s">
        <v>201</v>
      </c>
      <c r="C12" s="216">
        <v>90</v>
      </c>
      <c r="D12" s="217">
        <v>90</v>
      </c>
      <c r="E12" s="217">
        <v>35</v>
      </c>
      <c r="F12" s="217">
        <v>219</v>
      </c>
      <c r="G12" s="217">
        <v>219</v>
      </c>
      <c r="H12" s="217">
        <v>84</v>
      </c>
      <c r="I12" s="217" t="s">
        <v>204</v>
      </c>
      <c r="J12" s="217">
        <v>90</v>
      </c>
      <c r="K12" s="217">
        <v>70</v>
      </c>
      <c r="L12" s="217">
        <v>210</v>
      </c>
      <c r="M12" s="217"/>
      <c r="N12" s="218">
        <v>30</v>
      </c>
    </row>
    <row r="13" spans="1:14" s="219" customFormat="1" ht="30">
      <c r="A13" s="215" t="s">
        <v>203</v>
      </c>
      <c r="B13" s="216" t="s">
        <v>201</v>
      </c>
      <c r="C13" s="216">
        <v>290</v>
      </c>
      <c r="D13" s="217">
        <v>290</v>
      </c>
      <c r="E13" s="217"/>
      <c r="F13" s="217">
        <v>273</v>
      </c>
      <c r="G13" s="217">
        <v>273</v>
      </c>
      <c r="H13" s="217"/>
      <c r="I13" s="217" t="s">
        <v>204</v>
      </c>
      <c r="J13" s="217">
        <v>90</v>
      </c>
      <c r="K13" s="217">
        <v>70</v>
      </c>
      <c r="L13" s="217"/>
      <c r="M13" s="217"/>
      <c r="N13" s="218"/>
    </row>
    <row r="14" spans="1:14" s="219" customFormat="1" ht="30">
      <c r="A14" s="215" t="s">
        <v>203</v>
      </c>
      <c r="B14" s="216" t="s">
        <v>201</v>
      </c>
      <c r="C14" s="216">
        <v>395</v>
      </c>
      <c r="D14" s="217">
        <v>395</v>
      </c>
      <c r="E14" s="217"/>
      <c r="F14" s="217">
        <v>159</v>
      </c>
      <c r="G14" s="217">
        <v>159</v>
      </c>
      <c r="H14" s="217"/>
      <c r="I14" s="217" t="s">
        <v>204</v>
      </c>
      <c r="J14" s="217">
        <v>90</v>
      </c>
      <c r="K14" s="217">
        <v>70</v>
      </c>
      <c r="L14" s="217"/>
      <c r="M14" s="217"/>
      <c r="N14" s="218"/>
    </row>
    <row r="15" spans="1:14" s="219" customFormat="1" ht="30">
      <c r="A15" s="215" t="s">
        <v>203</v>
      </c>
      <c r="B15" s="216" t="s">
        <v>201</v>
      </c>
      <c r="C15" s="216">
        <v>184</v>
      </c>
      <c r="D15" s="217">
        <v>184</v>
      </c>
      <c r="E15" s="217"/>
      <c r="F15" s="217">
        <v>133</v>
      </c>
      <c r="G15" s="217">
        <v>133</v>
      </c>
      <c r="H15" s="217"/>
      <c r="I15" s="217" t="s">
        <v>204</v>
      </c>
      <c r="J15" s="217">
        <v>90</v>
      </c>
      <c r="K15" s="217">
        <v>70</v>
      </c>
      <c r="L15" s="217"/>
      <c r="M15" s="217"/>
      <c r="N15" s="218"/>
    </row>
    <row r="16" spans="1:14" s="219" customFormat="1" ht="30">
      <c r="A16" s="215" t="s">
        <v>203</v>
      </c>
      <c r="B16" s="216" t="s">
        <v>201</v>
      </c>
      <c r="C16" s="216">
        <v>40</v>
      </c>
      <c r="D16" s="217">
        <v>40</v>
      </c>
      <c r="E16" s="217"/>
      <c r="F16" s="217">
        <v>89</v>
      </c>
      <c r="G16" s="217">
        <v>89</v>
      </c>
      <c r="H16" s="217"/>
      <c r="I16" s="217" t="s">
        <v>204</v>
      </c>
      <c r="J16" s="217">
        <v>90</v>
      </c>
      <c r="K16" s="217">
        <v>70</v>
      </c>
      <c r="L16" s="217"/>
      <c r="M16" s="217"/>
      <c r="N16" s="218"/>
    </row>
    <row r="17" spans="1:14" s="219" customFormat="1" ht="30">
      <c r="A17" s="215" t="s">
        <v>203</v>
      </c>
      <c r="B17" s="216" t="s">
        <v>201</v>
      </c>
      <c r="C17" s="216">
        <v>53</v>
      </c>
      <c r="D17" s="217">
        <v>53</v>
      </c>
      <c r="E17" s="217"/>
      <c r="F17" s="217">
        <v>76</v>
      </c>
      <c r="G17" s="217">
        <v>76</v>
      </c>
      <c r="H17" s="217"/>
      <c r="I17" s="217" t="s">
        <v>204</v>
      </c>
      <c r="J17" s="217">
        <v>90</v>
      </c>
      <c r="K17" s="217">
        <v>70</v>
      </c>
      <c r="L17" s="217"/>
      <c r="M17" s="217"/>
      <c r="N17" s="218"/>
    </row>
    <row r="18" spans="1:14" s="219" customFormat="1" ht="15">
      <c r="A18" s="215"/>
      <c r="B18" s="216"/>
      <c r="C18" s="216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8"/>
    </row>
    <row r="19" spans="1:14" s="219" customFormat="1" ht="15.75">
      <c r="A19" s="220"/>
      <c r="B19" s="221"/>
      <c r="C19" s="221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3"/>
    </row>
    <row r="20" spans="1:14" s="229" customFormat="1" ht="15">
      <c r="A20" s="224" t="s">
        <v>205</v>
      </c>
      <c r="B20" s="225"/>
      <c r="C20" s="225"/>
      <c r="D20" s="226"/>
      <c r="E20" s="226"/>
      <c r="F20" s="226"/>
      <c r="G20" s="227"/>
      <c r="H20" s="227"/>
      <c r="I20" s="227"/>
      <c r="J20" s="226"/>
      <c r="K20" s="226"/>
      <c r="L20" s="226"/>
      <c r="M20" s="227"/>
      <c r="N20" s="228"/>
    </row>
    <row r="21" spans="1:14" ht="15.75" customHeight="1">
      <c r="A21" s="230" t="s">
        <v>206</v>
      </c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</row>
    <row r="22" spans="1:14" s="219" customFormat="1" ht="15">
      <c r="A22" s="215"/>
      <c r="B22" s="216"/>
      <c r="C22" s="216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8"/>
    </row>
    <row r="23" spans="1:14" s="219" customFormat="1" ht="15">
      <c r="A23" s="215"/>
      <c r="B23" s="216"/>
      <c r="C23" s="216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8"/>
    </row>
    <row r="24" spans="1:14" s="219" customFormat="1" ht="15">
      <c r="A24" s="215"/>
      <c r="B24" s="216"/>
      <c r="C24" s="216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8"/>
    </row>
    <row r="25" spans="1:14" s="219" customFormat="1" ht="15">
      <c r="A25" s="215"/>
      <c r="B25" s="216"/>
      <c r="C25" s="216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8"/>
    </row>
    <row r="26" spans="1:14" s="219" customFormat="1" ht="15">
      <c r="A26" s="215"/>
      <c r="B26" s="216"/>
      <c r="C26" s="216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8"/>
    </row>
    <row r="27" spans="1:14" s="219" customFormat="1" ht="15">
      <c r="A27" s="215"/>
      <c r="B27" s="216"/>
      <c r="C27" s="216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8"/>
    </row>
    <row r="28" spans="1:14" s="219" customFormat="1" ht="15">
      <c r="A28" s="215"/>
      <c r="B28" s="216"/>
      <c r="C28" s="216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8"/>
    </row>
    <row r="29" spans="1:14" s="219" customFormat="1" ht="15">
      <c r="A29" s="215"/>
      <c r="B29" s="216"/>
      <c r="C29" s="216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8"/>
    </row>
    <row r="30" spans="1:14" s="219" customFormat="1" ht="15.75">
      <c r="A30" s="220"/>
      <c r="B30" s="221"/>
      <c r="C30" s="221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3"/>
    </row>
    <row r="31" spans="1:14" s="236" customFormat="1" ht="15">
      <c r="A31" s="231" t="s">
        <v>205</v>
      </c>
      <c r="B31" s="232"/>
      <c r="C31" s="232"/>
      <c r="D31" s="233"/>
      <c r="E31" s="233"/>
      <c r="F31" s="233"/>
      <c r="G31" s="234"/>
      <c r="H31" s="234"/>
      <c r="I31" s="234"/>
      <c r="J31" s="233"/>
      <c r="K31" s="233"/>
      <c r="L31" s="233"/>
      <c r="M31" s="234"/>
      <c r="N31" s="235"/>
    </row>
    <row r="32" spans="1:14" s="236" customFormat="1" ht="15">
      <c r="A32" s="231" t="s">
        <v>207</v>
      </c>
      <c r="B32" s="232"/>
      <c r="C32" s="232"/>
      <c r="D32" s="233"/>
      <c r="E32" s="233"/>
      <c r="F32" s="233"/>
      <c r="G32" s="234"/>
      <c r="H32" s="234"/>
      <c r="I32" s="234"/>
      <c r="J32" s="233"/>
      <c r="K32" s="233"/>
      <c r="L32" s="233"/>
      <c r="M32" s="234"/>
      <c r="N32" s="235"/>
    </row>
    <row r="33" spans="1:14" s="239" customFormat="1" ht="14.25">
      <c r="A33" s="237"/>
      <c r="B33" s="237"/>
      <c r="C33" s="237"/>
      <c r="D33" s="237"/>
      <c r="E33" s="237"/>
      <c r="F33" s="237"/>
      <c r="G33" s="238"/>
      <c r="H33" s="238"/>
      <c r="I33" s="238"/>
      <c r="J33" s="237"/>
      <c r="K33" s="237"/>
      <c r="L33" s="237"/>
      <c r="M33" s="238"/>
      <c r="N33" s="238"/>
    </row>
    <row r="34" spans="1:14" s="241" customFormat="1" ht="19.5" customHeight="1">
      <c r="A34" s="240" t="s">
        <v>208</v>
      </c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</row>
    <row r="35" spans="1:62" ht="12.75">
      <c r="A35" s="240"/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  <c r="AT35" s="242"/>
      <c r="AU35" s="242"/>
      <c r="AV35" s="242"/>
      <c r="AW35" s="242"/>
      <c r="AX35" s="242"/>
      <c r="AY35" s="242"/>
      <c r="AZ35" s="242"/>
      <c r="BA35" s="242"/>
      <c r="BB35" s="242"/>
      <c r="BC35" s="242"/>
      <c r="BD35" s="242"/>
      <c r="BE35" s="242"/>
      <c r="BF35" s="242"/>
      <c r="BG35" s="242"/>
      <c r="BH35" s="242"/>
      <c r="BI35" s="242"/>
      <c r="BJ35" s="242"/>
    </row>
    <row r="36" spans="1:26" s="241" customFormat="1" ht="26.25" customHeight="1">
      <c r="A36" s="243" t="s">
        <v>209</v>
      </c>
      <c r="B36" s="243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</row>
    <row r="37" s="241" customFormat="1" ht="15.75"/>
    <row r="38" spans="1:14" s="241" customFormat="1" ht="15.75" customHeight="1">
      <c r="A38" s="243" t="s">
        <v>210</v>
      </c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</row>
  </sheetData>
  <sheetProtection selectLockedCells="1" selectUnlockedCells="1"/>
  <mergeCells count="27">
    <mergeCell ref="M1:N1"/>
    <mergeCell ref="A2:N2"/>
    <mergeCell ref="A3:N3"/>
    <mergeCell ref="A5:I5"/>
    <mergeCell ref="J5:N5"/>
    <mergeCell ref="A7:A9"/>
    <mergeCell ref="B7:B9"/>
    <mergeCell ref="C7:D7"/>
    <mergeCell ref="E7:E9"/>
    <mergeCell ref="F7:G7"/>
    <mergeCell ref="H7:H9"/>
    <mergeCell ref="I7:I9"/>
    <mergeCell ref="J7:K7"/>
    <mergeCell ref="L7:L9"/>
    <mergeCell ref="M7:M9"/>
    <mergeCell ref="N7:N9"/>
    <mergeCell ref="C8:C9"/>
    <mergeCell ref="D8:D9"/>
    <mergeCell ref="F8:F9"/>
    <mergeCell ref="G8:G9"/>
    <mergeCell ref="J8:J9"/>
    <mergeCell ref="K8:K9"/>
    <mergeCell ref="A10:N10"/>
    <mergeCell ref="A21:N21"/>
    <mergeCell ref="A34:N35"/>
    <mergeCell ref="A36:N36"/>
    <mergeCell ref="A38:N38"/>
  </mergeCells>
  <printOptions/>
  <pageMargins left="1.3777777777777778" right="0.7875" top="0.9840277777777777" bottom="0.9840277777777777" header="0.5118055555555555" footer="0.5118055555555555"/>
  <pageSetup horizontalDpi="300" verticalDpi="300" orientation="landscape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 codeName="Мероприятия инвестпрограммы">
    <pageSetUpPr fitToPage="1"/>
  </sheetPr>
  <dimension ref="A1:J18"/>
  <sheetViews>
    <sheetView zoomScale="130" zoomScaleNormal="130" zoomScaleSheetLayoutView="100" workbookViewId="0" topLeftCell="A1">
      <selection activeCell="F29" sqref="F29"/>
    </sheetView>
  </sheetViews>
  <sheetFormatPr defaultColWidth="9.140625" defaultRowHeight="12.75"/>
  <cols>
    <col min="1" max="1" width="4.28125" style="0" customWidth="1"/>
    <col min="3" max="3" width="13.57421875" style="0" customWidth="1"/>
    <col min="4" max="4" width="18.57421875" style="0" customWidth="1"/>
    <col min="5" max="6" width="21.28125" style="0" customWidth="1"/>
    <col min="7" max="7" width="13.7109375" style="0" customWidth="1"/>
    <col min="8" max="8" width="17.8515625" style="0" customWidth="1"/>
    <col min="9" max="9" width="16.57421875" style="0" customWidth="1"/>
  </cols>
  <sheetData>
    <row r="1" spans="1:10" ht="15.75">
      <c r="A1" s="244"/>
      <c r="B1" s="244"/>
      <c r="C1" s="244"/>
      <c r="D1" s="244"/>
      <c r="E1" s="244"/>
      <c r="F1" s="244"/>
      <c r="G1" s="244"/>
      <c r="H1" s="245"/>
      <c r="I1" s="245"/>
      <c r="J1" s="246"/>
    </row>
    <row r="2" spans="1:10" ht="18.75" customHeight="1">
      <c r="A2" s="244"/>
      <c r="B2" s="244"/>
      <c r="C2" s="244"/>
      <c r="D2" s="244"/>
      <c r="E2" s="244"/>
      <c r="F2" s="247" t="s">
        <v>211</v>
      </c>
      <c r="G2" s="247"/>
      <c r="H2" s="247"/>
      <c r="I2" s="247"/>
      <c r="J2" s="247"/>
    </row>
    <row r="3" spans="1:10" ht="52.5" customHeight="1">
      <c r="A3" s="248" t="s">
        <v>212</v>
      </c>
      <c r="B3" s="248"/>
      <c r="C3" s="248"/>
      <c r="D3" s="248"/>
      <c r="E3" s="248"/>
      <c r="F3" s="248"/>
      <c r="G3" s="248"/>
      <c r="H3" s="248"/>
      <c r="I3" s="248"/>
      <c r="J3" s="248"/>
    </row>
    <row r="4" ht="13.5"/>
    <row r="5" spans="1:10" ht="30.75" customHeight="1">
      <c r="A5" s="249" t="s">
        <v>213</v>
      </c>
      <c r="B5" s="249" t="s">
        <v>214</v>
      </c>
      <c r="C5" s="249"/>
      <c r="D5" s="249" t="s">
        <v>215</v>
      </c>
      <c r="E5" s="249" t="s">
        <v>216</v>
      </c>
      <c r="F5" s="250" t="s">
        <v>217</v>
      </c>
      <c r="G5" s="250"/>
      <c r="H5" s="250"/>
      <c r="I5" s="250"/>
      <c r="J5" s="250"/>
    </row>
    <row r="6" spans="1:10" ht="37.5" customHeight="1">
      <c r="A6" s="249"/>
      <c r="B6" s="249"/>
      <c r="C6" s="249"/>
      <c r="D6" s="249"/>
      <c r="E6" s="249"/>
      <c r="F6" s="251" t="s">
        <v>207</v>
      </c>
      <c r="G6" s="252" t="s">
        <v>218</v>
      </c>
      <c r="H6" s="252" t="s">
        <v>219</v>
      </c>
      <c r="I6" s="252" t="s">
        <v>220</v>
      </c>
      <c r="J6" s="253" t="s">
        <v>221</v>
      </c>
    </row>
    <row r="7" spans="1:10" ht="9" customHeight="1">
      <c r="A7" s="254">
        <v>1</v>
      </c>
      <c r="B7" s="254">
        <v>2</v>
      </c>
      <c r="C7" s="254"/>
      <c r="D7" s="254">
        <v>3</v>
      </c>
      <c r="E7" s="254">
        <v>4</v>
      </c>
      <c r="F7" s="255"/>
      <c r="G7" s="256">
        <v>5</v>
      </c>
      <c r="H7" s="256">
        <v>6</v>
      </c>
      <c r="I7" s="256">
        <v>7</v>
      </c>
      <c r="J7" s="257">
        <v>8</v>
      </c>
    </row>
    <row r="8" spans="1:10" ht="24.75" customHeight="1">
      <c r="A8" s="258">
        <v>1</v>
      </c>
      <c r="B8" s="259"/>
      <c r="C8" s="259"/>
      <c r="D8" s="258"/>
      <c r="E8" s="258"/>
      <c r="F8" s="260">
        <f>G8+H8+I8+J8</f>
        <v>0</v>
      </c>
      <c r="G8" s="261"/>
      <c r="H8" s="261"/>
      <c r="I8" s="261"/>
      <c r="J8" s="262"/>
    </row>
    <row r="9" spans="1:10" ht="19.5" customHeight="1">
      <c r="A9" s="258">
        <v>2</v>
      </c>
      <c r="B9" s="263"/>
      <c r="C9" s="263"/>
      <c r="D9" s="264"/>
      <c r="E9" s="264"/>
      <c r="F9" s="260">
        <f aca="true" t="shared" si="0" ref="F9:F16">G9+H9+I9+J9</f>
        <v>0</v>
      </c>
      <c r="G9" s="265"/>
      <c r="H9" s="265"/>
      <c r="I9" s="265"/>
      <c r="J9" s="266"/>
    </row>
    <row r="10" spans="1:10" ht="21" customHeight="1">
      <c r="A10" s="258">
        <v>3</v>
      </c>
      <c r="B10" s="263"/>
      <c r="C10" s="263"/>
      <c r="D10" s="264"/>
      <c r="E10" s="264"/>
      <c r="F10" s="260">
        <f t="shared" si="0"/>
        <v>0</v>
      </c>
      <c r="G10" s="265"/>
      <c r="H10" s="265"/>
      <c r="I10" s="265"/>
      <c r="J10" s="266"/>
    </row>
    <row r="11" spans="1:10" ht="21.75" customHeight="1">
      <c r="A11" s="258">
        <v>4</v>
      </c>
      <c r="B11" s="263"/>
      <c r="C11" s="263"/>
      <c r="D11" s="264"/>
      <c r="E11" s="264"/>
      <c r="F11" s="260">
        <f t="shared" si="0"/>
        <v>0</v>
      </c>
      <c r="G11" s="265"/>
      <c r="H11" s="265"/>
      <c r="I11" s="265"/>
      <c r="J11" s="266"/>
    </row>
    <row r="12" spans="1:10" ht="24" customHeight="1">
      <c r="A12" s="258">
        <v>5</v>
      </c>
      <c r="B12" s="263"/>
      <c r="C12" s="263"/>
      <c r="D12" s="264"/>
      <c r="E12" s="264"/>
      <c r="F12" s="260">
        <f t="shared" si="0"/>
        <v>0</v>
      </c>
      <c r="G12" s="265"/>
      <c r="H12" s="265"/>
      <c r="I12" s="265"/>
      <c r="J12" s="266"/>
    </row>
    <row r="13" spans="1:10" ht="26.25" customHeight="1">
      <c r="A13" s="258">
        <v>6</v>
      </c>
      <c r="B13" s="263"/>
      <c r="C13" s="263"/>
      <c r="D13" s="264"/>
      <c r="E13" s="264"/>
      <c r="F13" s="260">
        <f t="shared" si="0"/>
        <v>0</v>
      </c>
      <c r="G13" s="265"/>
      <c r="H13" s="265"/>
      <c r="I13" s="265"/>
      <c r="J13" s="266"/>
    </row>
    <row r="14" spans="1:10" ht="25.5" customHeight="1">
      <c r="A14" s="258">
        <v>7</v>
      </c>
      <c r="B14" s="263"/>
      <c r="C14" s="263"/>
      <c r="D14" s="264"/>
      <c r="E14" s="264"/>
      <c r="F14" s="260">
        <f t="shared" si="0"/>
        <v>0</v>
      </c>
      <c r="G14" s="265"/>
      <c r="H14" s="265"/>
      <c r="I14" s="265"/>
      <c r="J14" s="266"/>
    </row>
    <row r="15" spans="1:10" ht="21.75" customHeight="1">
      <c r="A15" s="258">
        <v>8</v>
      </c>
      <c r="B15" s="263"/>
      <c r="C15" s="263"/>
      <c r="D15" s="264"/>
      <c r="E15" s="264"/>
      <c r="F15" s="260">
        <f t="shared" si="0"/>
        <v>0</v>
      </c>
      <c r="G15" s="265"/>
      <c r="H15" s="265"/>
      <c r="I15" s="265"/>
      <c r="J15" s="266"/>
    </row>
    <row r="16" spans="1:10" ht="23.25" customHeight="1">
      <c r="A16" s="267">
        <v>9</v>
      </c>
      <c r="B16" s="268"/>
      <c r="C16" s="268"/>
      <c r="D16" s="269"/>
      <c r="E16" s="269"/>
      <c r="F16" s="270">
        <f t="shared" si="0"/>
        <v>0</v>
      </c>
      <c r="G16" s="271"/>
      <c r="H16" s="271"/>
      <c r="I16" s="271"/>
      <c r="J16" s="272"/>
    </row>
    <row r="17" spans="2:10" ht="15.75">
      <c r="B17" s="273" t="s">
        <v>52</v>
      </c>
      <c r="C17" s="273"/>
      <c r="G17" s="274">
        <f>G8+G9+G10+G11+G12+G13+G14+G15+G16</f>
        <v>0</v>
      </c>
      <c r="H17" s="274">
        <f>H8+H9+H10+H11+H12+H13+H14+H15+H16</f>
        <v>0</v>
      </c>
      <c r="I17" s="274">
        <f>I8+I9+I10+I11+I12+I13+I14+I15+I16</f>
        <v>0</v>
      </c>
      <c r="J17" s="274">
        <f>J8+J9+J10+J11+J12+J13+J14+J15+J16</f>
        <v>0</v>
      </c>
    </row>
    <row r="18" spans="2:6" ht="15.75">
      <c r="B18" s="275"/>
      <c r="C18" s="275"/>
      <c r="E18" s="276" t="s">
        <v>222</v>
      </c>
      <c r="F18" s="276"/>
    </row>
  </sheetData>
  <sheetProtection selectLockedCells="1" selectUnlockedCells="1"/>
  <mergeCells count="20">
    <mergeCell ref="H1:I1"/>
    <mergeCell ref="F2:J2"/>
    <mergeCell ref="A3:J3"/>
    <mergeCell ref="A5:A6"/>
    <mergeCell ref="B5:C6"/>
    <mergeCell ref="D5:D6"/>
    <mergeCell ref="E5:E6"/>
    <mergeCell ref="F5:J5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E18:F18"/>
  </mergeCells>
  <printOptions horizontalCentered="1"/>
  <pageMargins left="0.39375" right="0.31527777777777777" top="0.19652777777777777" bottom="0.39375" header="0.19652777777777777" footer="0.5118055555555555"/>
  <pageSetup fitToHeight="110" fitToWidth="1" horizontalDpi="300" verticalDpi="300" orientation="portrait" paperSize="9"/>
  <headerFooter alignWithMargins="0">
    <oddHeader>&amp;R&amp;P</oddHeader>
  </headerFooter>
  <rowBreaks count="2" manualBreakCount="2">
    <brk id="9" max="255" man="1"/>
    <brk id="1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tabColor indexed="10"/>
  </sheetPr>
  <dimension ref="A1:H63"/>
  <sheetViews>
    <sheetView showGridLines="0" zoomScaleSheetLayoutView="100" workbookViewId="0" topLeftCell="A7">
      <selection activeCell="F32" sqref="F32"/>
    </sheetView>
  </sheetViews>
  <sheetFormatPr defaultColWidth="9.140625" defaultRowHeight="12.75"/>
  <cols>
    <col min="1" max="1" width="8.7109375" style="277" customWidth="1"/>
    <col min="2" max="2" width="69.421875" style="278" customWidth="1"/>
    <col min="3" max="3" width="13.140625" style="279" customWidth="1"/>
    <col min="4" max="4" width="27.421875" style="280" customWidth="1"/>
    <col min="5" max="5" width="21.421875" style="280" customWidth="1"/>
    <col min="6" max="6" width="21.28125" style="280" customWidth="1"/>
    <col min="7" max="16384" width="9.140625" style="279" customWidth="1"/>
  </cols>
  <sheetData>
    <row r="1" spans="1:6" ht="42" customHeight="1">
      <c r="A1" s="281" t="str">
        <f>Анкета!A5</f>
        <v>ООО "ЭНЕРГЕТИК"</v>
      </c>
      <c r="B1" s="281"/>
      <c r="C1" s="281"/>
      <c r="D1" s="281"/>
      <c r="E1" s="281"/>
      <c r="F1" s="281"/>
    </row>
    <row r="2" spans="1:6" ht="27.75" customHeight="1">
      <c r="A2" s="282" t="s">
        <v>223</v>
      </c>
      <c r="B2" s="283" t="s">
        <v>224</v>
      </c>
      <c r="C2" s="284" t="s">
        <v>225</v>
      </c>
      <c r="D2" s="285" t="s">
        <v>226</v>
      </c>
      <c r="E2" s="285"/>
      <c r="F2" s="285"/>
    </row>
    <row r="3" spans="1:6" ht="27.75" customHeight="1">
      <c r="A3" s="282"/>
      <c r="B3" s="283"/>
      <c r="C3" s="284"/>
      <c r="D3" s="285"/>
      <c r="E3" s="285"/>
      <c r="F3" s="285"/>
    </row>
    <row r="4" spans="1:6" s="289" customFormat="1" ht="15" customHeight="1">
      <c r="A4" s="282"/>
      <c r="B4" s="283"/>
      <c r="C4" s="284"/>
      <c r="D4" s="286" t="s">
        <v>227</v>
      </c>
      <c r="E4" s="287" t="s">
        <v>228</v>
      </c>
      <c r="F4" s="288" t="s">
        <v>229</v>
      </c>
    </row>
    <row r="5" spans="1:6" ht="27.75" customHeight="1">
      <c r="A5" s="290" t="s">
        <v>230</v>
      </c>
      <c r="B5" s="290"/>
      <c r="C5" s="290"/>
      <c r="D5" s="290"/>
      <c r="E5" s="290"/>
      <c r="F5" s="290"/>
    </row>
    <row r="6" spans="1:6" ht="14.25">
      <c r="A6" s="291">
        <v>1</v>
      </c>
      <c r="B6" s="292" t="s">
        <v>231</v>
      </c>
      <c r="C6" s="293" t="s">
        <v>232</v>
      </c>
      <c r="D6" s="294">
        <f>'Полезный отпуск'!H5</f>
        <v>27852.66</v>
      </c>
      <c r="E6" s="295"/>
      <c r="F6" s="296"/>
    </row>
    <row r="7" spans="1:6" ht="14.25">
      <c r="A7" s="297">
        <v>2</v>
      </c>
      <c r="B7" s="298" t="s">
        <v>233</v>
      </c>
      <c r="C7" s="299" t="s">
        <v>232</v>
      </c>
      <c r="D7" s="300">
        <f>'Полезный отпуск'!H6</f>
        <v>98</v>
      </c>
      <c r="E7" s="301"/>
      <c r="F7" s="302"/>
    </row>
    <row r="8" spans="1:6" ht="14.25">
      <c r="A8" s="297">
        <v>2.1</v>
      </c>
      <c r="B8" s="298" t="s">
        <v>234</v>
      </c>
      <c r="C8" s="299" t="s">
        <v>235</v>
      </c>
      <c r="D8" s="300">
        <f>'Полезный отпуск'!H7</f>
        <v>0.003518514928197163</v>
      </c>
      <c r="E8" s="301"/>
      <c r="F8" s="302"/>
    </row>
    <row r="9" spans="1:6" ht="14.25">
      <c r="A9" s="297">
        <v>3</v>
      </c>
      <c r="B9" s="298" t="s">
        <v>236</v>
      </c>
      <c r="C9" s="299" t="s">
        <v>232</v>
      </c>
      <c r="D9" s="300">
        <f>'Полезный отпуск'!H8</f>
        <v>0</v>
      </c>
      <c r="E9" s="301"/>
      <c r="F9" s="302"/>
    </row>
    <row r="10" spans="1:6" ht="14.25">
      <c r="A10" s="297">
        <v>4</v>
      </c>
      <c r="B10" s="298" t="s">
        <v>237</v>
      </c>
      <c r="C10" s="299" t="s">
        <v>232</v>
      </c>
      <c r="D10" s="300">
        <f>'Полезный отпуск'!H9</f>
        <v>27754.66</v>
      </c>
      <c r="E10" s="301"/>
      <c r="F10" s="302"/>
    </row>
    <row r="11" spans="1:6" ht="14.25">
      <c r="A11" s="297">
        <v>5</v>
      </c>
      <c r="B11" s="298" t="s">
        <v>238</v>
      </c>
      <c r="C11" s="299" t="s">
        <v>232</v>
      </c>
      <c r="D11" s="300">
        <f>'Полезный отпуск'!H10</f>
        <v>3132.48</v>
      </c>
      <c r="E11" s="301"/>
      <c r="F11" s="302"/>
    </row>
    <row r="12" spans="1:6" ht="14.25">
      <c r="A12" s="297">
        <v>5.1</v>
      </c>
      <c r="B12" s="298" t="s">
        <v>234</v>
      </c>
      <c r="C12" s="299" t="s">
        <v>235</v>
      </c>
      <c r="D12" s="300">
        <f>'Полезный отпуск'!H11</f>
        <v>0.11286320927728893</v>
      </c>
      <c r="E12" s="301"/>
      <c r="F12" s="302"/>
    </row>
    <row r="13" spans="1:6" ht="15">
      <c r="A13" s="303">
        <v>6</v>
      </c>
      <c r="B13" s="304" t="s">
        <v>239</v>
      </c>
      <c r="C13" s="305" t="s">
        <v>232</v>
      </c>
      <c r="D13" s="300">
        <f>'Полезный отпуск'!H12</f>
        <v>24122.49</v>
      </c>
      <c r="E13" s="306"/>
      <c r="F13" s="307"/>
    </row>
    <row r="14" spans="1:6" ht="14.25">
      <c r="A14" s="297" t="s">
        <v>240</v>
      </c>
      <c r="B14" s="298" t="s">
        <v>241</v>
      </c>
      <c r="C14" s="299" t="s">
        <v>232</v>
      </c>
      <c r="D14" s="300">
        <f>'Полезный отпуск'!H13</f>
        <v>18053.34</v>
      </c>
      <c r="E14" s="301"/>
      <c r="F14" s="302"/>
    </row>
    <row r="15" spans="1:6" ht="14.25">
      <c r="A15" s="297" t="s">
        <v>242</v>
      </c>
      <c r="B15" s="298" t="s">
        <v>243</v>
      </c>
      <c r="C15" s="299" t="s">
        <v>232</v>
      </c>
      <c r="D15" s="300">
        <f>'Полезный отпуск'!H14</f>
        <v>1625.95</v>
      </c>
      <c r="E15" s="301"/>
      <c r="F15" s="302"/>
    </row>
    <row r="16" spans="1:6" ht="14.25">
      <c r="A16" s="297" t="s">
        <v>244</v>
      </c>
      <c r="B16" s="298" t="s">
        <v>62</v>
      </c>
      <c r="C16" s="299" t="s">
        <v>232</v>
      </c>
      <c r="D16" s="300">
        <f>'Полезный отпуск'!H15</f>
        <v>0</v>
      </c>
      <c r="E16" s="301"/>
      <c r="F16" s="302"/>
    </row>
    <row r="17" spans="1:6" ht="14.25">
      <c r="A17" s="297" t="s">
        <v>245</v>
      </c>
      <c r="B17" s="298" t="s">
        <v>60</v>
      </c>
      <c r="C17" s="299" t="s">
        <v>232</v>
      </c>
      <c r="D17" s="300">
        <f>'Полезный отпуск'!H16</f>
        <v>4443.2</v>
      </c>
      <c r="E17" s="301"/>
      <c r="F17" s="302"/>
    </row>
    <row r="18" spans="1:6" ht="15">
      <c r="A18" s="308" t="s">
        <v>246</v>
      </c>
      <c r="B18" s="309" t="s">
        <v>61</v>
      </c>
      <c r="C18" s="310" t="s">
        <v>232</v>
      </c>
      <c r="D18" s="311">
        <f>'Полезный отпуск'!H17</f>
        <v>0</v>
      </c>
      <c r="E18" s="312"/>
      <c r="F18" s="313"/>
    </row>
    <row r="19" spans="1:6" ht="42" customHeight="1">
      <c r="A19" s="314" t="s">
        <v>247</v>
      </c>
      <c r="B19" s="315" t="s">
        <v>248</v>
      </c>
      <c r="C19" s="315"/>
      <c r="D19" s="315"/>
      <c r="E19" s="315"/>
      <c r="F19" s="315"/>
    </row>
    <row r="20" spans="1:8" s="277" customFormat="1" ht="34.5" customHeight="1">
      <c r="A20" s="314"/>
      <c r="B20" s="316" t="s">
        <v>249</v>
      </c>
      <c r="C20" s="317" t="s">
        <v>250</v>
      </c>
      <c r="D20" s="318">
        <f>IF(G20&gt;=0,SUM(E20:F20),"Внимание превышение ОР на "&amp;-G20&amp;"")</f>
        <v>11800</v>
      </c>
      <c r="E20" s="319">
        <f>E21+E24+E25+E28+E29</f>
        <v>9350</v>
      </c>
      <c r="F20" s="319">
        <f>F21+F24+F25+F28+F29</f>
        <v>2450</v>
      </c>
      <c r="G20" s="320">
        <f>('ОПЕРАЦИОННЫЕ РАСХОДЫ ВСЕГО'!H6+'ОПЕРАЦИОННЫЕ РАСХОДЫ ВСЕГО'!I6)-(D21+D24+D25+D28+D29)</f>
        <v>1051.0178726000013</v>
      </c>
      <c r="H20" s="321"/>
    </row>
    <row r="21" spans="1:6" s="328" customFormat="1" ht="15">
      <c r="A21" s="322" t="s">
        <v>251</v>
      </c>
      <c r="B21" s="323" t="s">
        <v>252</v>
      </c>
      <c r="C21" s="324" t="s">
        <v>250</v>
      </c>
      <c r="D21" s="325">
        <f>D22+D23</f>
        <v>1401</v>
      </c>
      <c r="E21" s="326">
        <v>600</v>
      </c>
      <c r="F21" s="327">
        <v>300</v>
      </c>
    </row>
    <row r="22" spans="1:6" ht="15">
      <c r="A22" s="329" t="s">
        <v>253</v>
      </c>
      <c r="B22" s="330" t="s">
        <v>254</v>
      </c>
      <c r="C22" s="331" t="s">
        <v>250</v>
      </c>
      <c r="D22" s="332">
        <f>E22+F22</f>
        <v>260</v>
      </c>
      <c r="E22" s="333">
        <v>140</v>
      </c>
      <c r="F22" s="334">
        <v>120</v>
      </c>
    </row>
    <row r="23" spans="1:6" ht="15">
      <c r="A23" s="329" t="s">
        <v>255</v>
      </c>
      <c r="B23" s="330" t="s">
        <v>256</v>
      </c>
      <c r="C23" s="331" t="s">
        <v>250</v>
      </c>
      <c r="D23" s="332">
        <f>E23+F23</f>
        <v>1141</v>
      </c>
      <c r="E23" s="333">
        <v>1059</v>
      </c>
      <c r="F23" s="334">
        <v>82</v>
      </c>
    </row>
    <row r="24" spans="1:6" s="328" customFormat="1" ht="42.75">
      <c r="A24" s="322" t="s">
        <v>257</v>
      </c>
      <c r="B24" s="335" t="s">
        <v>258</v>
      </c>
      <c r="C24" s="336" t="s">
        <v>250</v>
      </c>
      <c r="D24" s="337">
        <f>E24+F24</f>
        <v>2980</v>
      </c>
      <c r="E24" s="338">
        <v>2250</v>
      </c>
      <c r="F24" s="339">
        <v>730</v>
      </c>
    </row>
    <row r="25" spans="1:6" s="328" customFormat="1" ht="14.25">
      <c r="A25" s="322" t="s">
        <v>259</v>
      </c>
      <c r="B25" s="335" t="s">
        <v>260</v>
      </c>
      <c r="C25" s="336" t="s">
        <v>250</v>
      </c>
      <c r="D25" s="337">
        <f>E25+F25</f>
        <v>7820</v>
      </c>
      <c r="E25" s="338">
        <v>6400</v>
      </c>
      <c r="F25" s="339">
        <v>1420</v>
      </c>
    </row>
    <row r="26" spans="1:6" ht="14.25">
      <c r="A26" s="340"/>
      <c r="B26" s="341" t="s">
        <v>261</v>
      </c>
      <c r="C26" s="342" t="s">
        <v>262</v>
      </c>
      <c r="D26" s="343">
        <f>E26+F26</f>
        <v>22</v>
      </c>
      <c r="E26" s="344">
        <v>18</v>
      </c>
      <c r="F26" s="345">
        <v>4</v>
      </c>
    </row>
    <row r="27" spans="1:6" ht="14.25">
      <c r="A27" s="340"/>
      <c r="B27" s="341" t="s">
        <v>263</v>
      </c>
      <c r="C27" s="342" t="s">
        <v>264</v>
      </c>
      <c r="D27" s="343">
        <f>D25/D26/12*1000</f>
        <v>29621.21212121212</v>
      </c>
      <c r="E27" s="344">
        <v>29621.21</v>
      </c>
      <c r="F27" s="345">
        <v>29621.21</v>
      </c>
    </row>
    <row r="28" spans="1:6" s="328" customFormat="1" ht="14.25">
      <c r="A28" s="322" t="s">
        <v>265</v>
      </c>
      <c r="B28" s="335" t="s">
        <v>266</v>
      </c>
      <c r="C28" s="336" t="s">
        <v>250</v>
      </c>
      <c r="D28" s="337">
        <f>E28+F28</f>
        <v>0</v>
      </c>
      <c r="E28" s="338">
        <v>0</v>
      </c>
      <c r="F28" s="346">
        <v>0</v>
      </c>
    </row>
    <row r="29" spans="1:6" s="328" customFormat="1" ht="15">
      <c r="A29" s="322" t="s">
        <v>267</v>
      </c>
      <c r="B29" s="347" t="s">
        <v>268</v>
      </c>
      <c r="C29" s="348" t="s">
        <v>250</v>
      </c>
      <c r="D29" s="349">
        <f>E29+F29</f>
        <v>100</v>
      </c>
      <c r="E29" s="350">
        <v>100</v>
      </c>
      <c r="F29" s="351"/>
    </row>
    <row r="30" spans="1:6" ht="19.5" customHeight="1">
      <c r="A30" s="314" t="s">
        <v>269</v>
      </c>
      <c r="B30" s="314" t="s">
        <v>270</v>
      </c>
      <c r="C30" s="314"/>
      <c r="D30" s="314"/>
      <c r="E30" s="314"/>
      <c r="F30" s="314"/>
    </row>
    <row r="31" spans="1:6" ht="18" customHeight="1">
      <c r="A31" s="314"/>
      <c r="B31" s="352" t="s">
        <v>249</v>
      </c>
      <c r="C31" s="353" t="s">
        <v>250</v>
      </c>
      <c r="D31" s="354">
        <f>E31+F31</f>
        <v>17008.54</v>
      </c>
      <c r="E31" s="354">
        <f>E32+E34+E35+E36+E37+E38+E39-E40</f>
        <v>15979.7</v>
      </c>
      <c r="F31" s="355">
        <f>F32+F34+F35+F36+F37+F38+F39-F40</f>
        <v>1028.84</v>
      </c>
    </row>
    <row r="32" spans="1:6" s="328" customFormat="1" ht="37.5" customHeight="1">
      <c r="A32" s="356" t="s">
        <v>271</v>
      </c>
      <c r="B32" s="357" t="s">
        <v>272</v>
      </c>
      <c r="C32" s="356" t="s">
        <v>250</v>
      </c>
      <c r="D32" s="358">
        <f>'Неподконтрольные расходы'!D6</f>
        <v>2361.64</v>
      </c>
      <c r="E32" s="359">
        <f>'Неподконтрольные расходы'!E6</f>
        <v>1932.8</v>
      </c>
      <c r="F32" s="360">
        <f>'Неподконтрольные расходы'!F6</f>
        <v>428.84</v>
      </c>
    </row>
    <row r="33" spans="1:6" ht="37.5" customHeight="1">
      <c r="A33" s="361"/>
      <c r="B33" s="362" t="s">
        <v>273</v>
      </c>
      <c r="C33" s="361" t="s">
        <v>235</v>
      </c>
      <c r="D33" s="363">
        <f>D32/D25</f>
        <v>0.302</v>
      </c>
      <c r="E33" s="364">
        <f>E32/E25</f>
        <v>0.302</v>
      </c>
      <c r="F33" s="365">
        <f>F32/F25</f>
        <v>0.302</v>
      </c>
    </row>
    <row r="34" spans="1:6" s="328" customFormat="1" ht="37.5" customHeight="1">
      <c r="A34" s="366" t="s">
        <v>274</v>
      </c>
      <c r="B34" s="367" t="s">
        <v>275</v>
      </c>
      <c r="C34" s="366" t="s">
        <v>250</v>
      </c>
      <c r="D34" s="368">
        <f>'Неподконтрольные расходы'!D5</f>
        <v>5886.9</v>
      </c>
      <c r="E34" s="369">
        <f>'Неподконтрольные расходы'!E5</f>
        <v>5886.9</v>
      </c>
      <c r="F34" s="370">
        <f>'Неподконтрольные расходы'!F5</f>
        <v>0</v>
      </c>
    </row>
    <row r="35" spans="1:6" s="328" customFormat="1" ht="31.5" customHeight="1">
      <c r="A35" s="371" t="s">
        <v>276</v>
      </c>
      <c r="B35" s="372" t="s">
        <v>277</v>
      </c>
      <c r="C35" s="366" t="s">
        <v>250</v>
      </c>
      <c r="D35" s="373">
        <f>'Неподконтрольные расходы'!D11</f>
        <v>0</v>
      </c>
      <c r="E35" s="374">
        <f>'Неподконтрольные расходы'!E11</f>
        <v>0</v>
      </c>
      <c r="F35" s="375">
        <f>'Неподконтрольные расходы'!F11</f>
        <v>0</v>
      </c>
    </row>
    <row r="36" spans="1:6" s="328" customFormat="1" ht="58.5" customHeight="1">
      <c r="A36" s="371" t="s">
        <v>278</v>
      </c>
      <c r="B36" s="372" t="s">
        <v>279</v>
      </c>
      <c r="C36" s="366" t="s">
        <v>250</v>
      </c>
      <c r="D36" s="373">
        <f>'Неподконтрольные расходы'!D8</f>
        <v>600</v>
      </c>
      <c r="E36" s="374">
        <f>'Неподконтрольные расходы'!E8</f>
        <v>0</v>
      </c>
      <c r="F36" s="375">
        <f>'Неподконтрольные расходы'!F8</f>
        <v>600</v>
      </c>
    </row>
    <row r="37" spans="1:6" s="328" customFormat="1" ht="29.25" customHeight="1">
      <c r="A37" s="371" t="s">
        <v>280</v>
      </c>
      <c r="B37" s="372" t="s">
        <v>281</v>
      </c>
      <c r="C37" s="366" t="s">
        <v>250</v>
      </c>
      <c r="D37" s="373">
        <f>'Неподконтрольные расходы'!D9</f>
        <v>3060</v>
      </c>
      <c r="E37" s="374">
        <f>'Неподконтрольные расходы'!E9</f>
        <v>3060</v>
      </c>
      <c r="F37" s="375">
        <f>'Неподконтрольные расходы'!F9</f>
        <v>0</v>
      </c>
    </row>
    <row r="38" spans="1:6" s="328" customFormat="1" ht="86.25" customHeight="1">
      <c r="A38" s="371" t="s">
        <v>282</v>
      </c>
      <c r="B38" s="367" t="s">
        <v>283</v>
      </c>
      <c r="C38" s="366" t="s">
        <v>250</v>
      </c>
      <c r="D38" s="373">
        <f>'Неподконтрольные расходы'!D10</f>
        <v>0</v>
      </c>
      <c r="E38" s="374">
        <f>'Неподконтрольные расходы'!E10</f>
        <v>0</v>
      </c>
      <c r="F38" s="375">
        <f>'Неподконтрольные расходы'!F10</f>
        <v>0</v>
      </c>
    </row>
    <row r="39" spans="1:6" s="328" customFormat="1" ht="26.25" customHeight="1">
      <c r="A39" s="366" t="s">
        <v>284</v>
      </c>
      <c r="B39" s="372" t="s">
        <v>285</v>
      </c>
      <c r="C39" s="366" t="s">
        <v>250</v>
      </c>
      <c r="D39" s="373">
        <f>E39+F39</f>
        <v>5100</v>
      </c>
      <c r="E39" s="374">
        <f>ЭС_НД!G6</f>
        <v>5100</v>
      </c>
      <c r="F39" s="375">
        <f>ЭС_НД!H6</f>
        <v>0</v>
      </c>
    </row>
    <row r="40" spans="1:6" s="328" customFormat="1" ht="21.75" customHeight="1">
      <c r="A40" s="376" t="s">
        <v>286</v>
      </c>
      <c r="B40" s="377" t="s">
        <v>287</v>
      </c>
      <c r="C40" s="376" t="s">
        <v>250</v>
      </c>
      <c r="D40" s="378">
        <f>E40+F40</f>
        <v>0</v>
      </c>
      <c r="E40" s="379">
        <f>ЭС_НД!G7</f>
        <v>0</v>
      </c>
      <c r="F40" s="380">
        <f>ЭС_НД!H7</f>
        <v>0</v>
      </c>
    </row>
    <row r="41" spans="1:6" ht="51.75" customHeight="1">
      <c r="A41" s="290" t="s">
        <v>288</v>
      </c>
      <c r="B41" s="381" t="s">
        <v>289</v>
      </c>
      <c r="C41" s="381"/>
      <c r="D41" s="381"/>
      <c r="E41" s="381"/>
      <c r="F41" s="381"/>
    </row>
    <row r="42" spans="1:6" ht="17.25" customHeight="1">
      <c r="A42" s="290"/>
      <c r="B42" s="382" t="s">
        <v>249</v>
      </c>
      <c r="C42" s="383" t="s">
        <v>250</v>
      </c>
      <c r="D42" s="384">
        <f>D43+D44+D46+D47+D48</f>
        <v>31523.032347115983</v>
      </c>
      <c r="E42" s="385">
        <f>E43+E44+E46+E47+E48</f>
        <v>966.55235</v>
      </c>
      <c r="F42" s="386">
        <f>F43+F44+F46+F48</f>
        <v>2595.6801400000004</v>
      </c>
    </row>
    <row r="43" spans="1:6" s="390" customFormat="1" ht="14.25">
      <c r="A43" s="387" t="s">
        <v>290</v>
      </c>
      <c r="B43" s="388" t="s">
        <v>291</v>
      </c>
      <c r="C43" s="389" t="s">
        <v>250</v>
      </c>
      <c r="D43" s="358">
        <f>'Расходы на приобретение ЭР'!D18</f>
        <v>352.24689</v>
      </c>
      <c r="E43" s="359">
        <f>'Расходы на приобретение ЭР'!E18</f>
        <v>33.32595</v>
      </c>
      <c r="F43" s="360">
        <f>'Расходы на приобретение ЭР'!F18</f>
        <v>318.92094000000003</v>
      </c>
    </row>
    <row r="44" spans="1:6" s="390" customFormat="1" ht="14.25">
      <c r="A44" s="391" t="s">
        <v>292</v>
      </c>
      <c r="B44" s="392" t="s">
        <v>293</v>
      </c>
      <c r="C44" s="371" t="s">
        <v>250</v>
      </c>
      <c r="D44" s="373">
        <f>'Расходы на приобретение ЭР'!D21</f>
        <v>122.33680000000001</v>
      </c>
      <c r="E44" s="374">
        <f>'Расходы на приобретение ЭР'!E21</f>
        <v>0.7696000000000001</v>
      </c>
      <c r="F44" s="375">
        <f>'Расходы на приобретение ЭР'!F21</f>
        <v>121.56720000000001</v>
      </c>
    </row>
    <row r="45" spans="1:6" s="390" customFormat="1" ht="14.25">
      <c r="A45" s="391" t="s">
        <v>294</v>
      </c>
      <c r="B45" s="392" t="s">
        <v>295</v>
      </c>
      <c r="C45" s="371" t="s">
        <v>250</v>
      </c>
      <c r="D45" s="373">
        <f>'Расходы на приобретение ЭР'!D24</f>
        <v>0</v>
      </c>
      <c r="E45" s="374">
        <f>'Расходы на приобретение ЭР'!E24</f>
        <v>0</v>
      </c>
      <c r="F45" s="375">
        <f>'Расходы на приобретение ЭР'!F24</f>
        <v>0</v>
      </c>
    </row>
    <row r="46" spans="1:6" s="390" customFormat="1" ht="14.25">
      <c r="A46" s="391" t="s">
        <v>296</v>
      </c>
      <c r="B46" s="392" t="s">
        <v>236</v>
      </c>
      <c r="C46" s="371" t="s">
        <v>250</v>
      </c>
      <c r="D46" s="373">
        <f>'Расходы на приобретение ЭР'!D5</f>
        <v>0</v>
      </c>
      <c r="E46" s="374">
        <f>'Расходы на приобретение ЭР'!E5</f>
        <v>0</v>
      </c>
      <c r="F46" s="375">
        <f>'Расходы на приобретение ЭР'!F5</f>
        <v>0</v>
      </c>
    </row>
    <row r="47" spans="1:6" s="390" customFormat="1" ht="14.25">
      <c r="A47" s="391" t="s">
        <v>297</v>
      </c>
      <c r="B47" s="392" t="s">
        <v>298</v>
      </c>
      <c r="C47" s="371" t="s">
        <v>250</v>
      </c>
      <c r="D47" s="393">
        <f>'Расходы на приобретение ЭР'!D8:F8</f>
        <v>27960.799857115984</v>
      </c>
      <c r="E47" s="393"/>
      <c r="F47" s="393"/>
    </row>
    <row r="48" spans="1:6" s="390" customFormat="1" ht="15">
      <c r="A48" s="394" t="s">
        <v>299</v>
      </c>
      <c r="B48" s="395" t="s">
        <v>300</v>
      </c>
      <c r="C48" s="366" t="s">
        <v>250</v>
      </c>
      <c r="D48" s="396">
        <f>'Расходы на приобретение ЭР'!D14</f>
        <v>3087.6488000000004</v>
      </c>
      <c r="E48" s="397">
        <f>'Расходы на приобретение ЭР'!E14</f>
        <v>932.4568</v>
      </c>
      <c r="F48" s="398">
        <f>'Расходы на приобретение ЭР'!F14</f>
        <v>2155.1920000000005</v>
      </c>
    </row>
    <row r="49" spans="1:6" s="328" customFormat="1" ht="15">
      <c r="A49" s="399"/>
      <c r="B49" s="400" t="s">
        <v>301</v>
      </c>
      <c r="C49" s="317" t="s">
        <v>250</v>
      </c>
      <c r="D49" s="401">
        <f>D20+D31+D42</f>
        <v>60331.57234711599</v>
      </c>
      <c r="E49" s="402">
        <f>E20+E31+E42</f>
        <v>26296.252350000002</v>
      </c>
      <c r="F49" s="403">
        <f>F20+F31+F42</f>
        <v>6074.5201400000005</v>
      </c>
    </row>
    <row r="50" spans="1:6" s="328" customFormat="1" ht="15.75" customHeight="1">
      <c r="A50" s="404" t="s">
        <v>302</v>
      </c>
      <c r="B50" s="405" t="s">
        <v>303</v>
      </c>
      <c r="C50" s="406" t="s">
        <v>250</v>
      </c>
      <c r="D50" s="407">
        <f>Прибыль!D5</f>
        <v>1100</v>
      </c>
      <c r="E50" s="408">
        <f>Прибыль!E5</f>
        <v>800</v>
      </c>
      <c r="F50" s="409">
        <f>Прибыль!F5</f>
        <v>300</v>
      </c>
    </row>
    <row r="51" spans="1:6" s="416" customFormat="1" ht="15.75" customHeight="1">
      <c r="A51" s="410"/>
      <c r="B51" s="411" t="s">
        <v>304</v>
      </c>
      <c r="C51" s="412" t="s">
        <v>235</v>
      </c>
      <c r="D51" s="413">
        <f>Прибыль!D6</f>
        <v>0.0002</v>
      </c>
      <c r="E51" s="414">
        <f>Прибыль!E6</f>
        <v>0.02</v>
      </c>
      <c r="F51" s="415">
        <f>Прибыль!F6</f>
        <v>0.02</v>
      </c>
    </row>
    <row r="52" spans="1:6" s="416" customFormat="1" ht="15.75" customHeight="1">
      <c r="A52" s="417" t="s">
        <v>305</v>
      </c>
      <c r="B52" s="418" t="s">
        <v>306</v>
      </c>
      <c r="C52" s="419" t="s">
        <v>250</v>
      </c>
      <c r="D52" s="420">
        <f>Прибыль!D7</f>
        <v>0</v>
      </c>
      <c r="E52" s="421">
        <f>Прибыль!E7</f>
        <v>0</v>
      </c>
      <c r="F52" s="422">
        <f>Прибыль!F7</f>
        <v>0</v>
      </c>
    </row>
    <row r="53" spans="1:6" s="416" customFormat="1" ht="15.75" customHeight="1">
      <c r="A53" s="423" t="s">
        <v>307</v>
      </c>
      <c r="B53" s="424" t="s">
        <v>308</v>
      </c>
      <c r="C53" s="361" t="s">
        <v>250</v>
      </c>
      <c r="D53" s="300">
        <f>Прибыль!D8</f>
        <v>0</v>
      </c>
      <c r="E53" s="425">
        <f>Прибыль!E8</f>
        <v>0</v>
      </c>
      <c r="F53" s="426">
        <f>Прибыль!F8</f>
        <v>0</v>
      </c>
    </row>
    <row r="54" spans="1:6" s="416" customFormat="1" ht="46.5" customHeight="1">
      <c r="A54" s="423" t="s">
        <v>309</v>
      </c>
      <c r="B54" s="424" t="s">
        <v>310</v>
      </c>
      <c r="C54" s="361" t="s">
        <v>250</v>
      </c>
      <c r="D54" s="300">
        <f>Прибыль!D9</f>
        <v>0</v>
      </c>
      <c r="E54" s="425">
        <f>Прибыль!E9</f>
        <v>0</v>
      </c>
      <c r="F54" s="426">
        <f>Прибыль!F9</f>
        <v>0</v>
      </c>
    </row>
    <row r="55" spans="1:6" s="416" customFormat="1" ht="27.75" customHeight="1">
      <c r="A55" s="423" t="s">
        <v>311</v>
      </c>
      <c r="B55" s="424" t="s">
        <v>312</v>
      </c>
      <c r="C55" s="361" t="s">
        <v>250</v>
      </c>
      <c r="D55" s="300">
        <f>Прибыль!D10</f>
        <v>0</v>
      </c>
      <c r="E55" s="425">
        <f>Прибыль!E10</f>
        <v>0</v>
      </c>
      <c r="F55" s="426">
        <f>Прибыль!F10</f>
        <v>0</v>
      </c>
    </row>
    <row r="56" spans="1:6" ht="15.75">
      <c r="A56" s="427" t="s">
        <v>313</v>
      </c>
      <c r="B56" s="304" t="s">
        <v>314</v>
      </c>
      <c r="C56" s="419" t="s">
        <v>250</v>
      </c>
      <c r="D56" s="428">
        <f>Прибыль!D11</f>
        <v>1100</v>
      </c>
      <c r="E56" s="429">
        <f>Прибыль!E11</f>
        <v>800</v>
      </c>
      <c r="F56" s="430">
        <f>Прибыль!F11</f>
        <v>300</v>
      </c>
    </row>
    <row r="57" spans="1:6" ht="13.5">
      <c r="A57" s="431"/>
      <c r="B57" s="432" t="s">
        <v>315</v>
      </c>
      <c r="C57" s="433" t="s">
        <v>250</v>
      </c>
      <c r="D57" s="434">
        <f>D49+D50</f>
        <v>61431.57234711599</v>
      </c>
      <c r="E57" s="434">
        <f>E49+E50</f>
        <v>27096.252350000002</v>
      </c>
      <c r="F57" s="434">
        <f>F49+F50</f>
        <v>6374.5201400000005</v>
      </c>
    </row>
    <row r="58" spans="1:6" ht="13.5">
      <c r="A58" s="435"/>
      <c r="B58" s="436" t="s">
        <v>316</v>
      </c>
      <c r="C58" s="436"/>
      <c r="D58" s="436"/>
      <c r="E58" s="436"/>
      <c r="F58" s="436"/>
    </row>
    <row r="59" spans="1:6" ht="15.75">
      <c r="A59" s="431"/>
      <c r="B59" s="437" t="s">
        <v>317</v>
      </c>
      <c r="C59" s="438" t="s">
        <v>318</v>
      </c>
      <c r="D59" s="439">
        <f>D57*1000/D13</f>
        <v>2546.6513758370706</v>
      </c>
      <c r="E59" s="440"/>
      <c r="F59" s="441"/>
    </row>
    <row r="62" spans="2:5" ht="14.25">
      <c r="B62" s="278" t="s">
        <v>319</v>
      </c>
      <c r="C62" s="442"/>
      <c r="E62" s="280" t="s">
        <v>320</v>
      </c>
    </row>
    <row r="63" ht="14.25">
      <c r="B63" s="443" t="s">
        <v>89</v>
      </c>
    </row>
  </sheetData>
  <sheetProtection password="D9D4" sheet="1" objects="1" scenarios="1"/>
  <mergeCells count="14">
    <mergeCell ref="A1:F1"/>
    <mergeCell ref="A2:A4"/>
    <mergeCell ref="B2:B4"/>
    <mergeCell ref="C2:C4"/>
    <mergeCell ref="D2:F3"/>
    <mergeCell ref="A5:F5"/>
    <mergeCell ref="A19:A20"/>
    <mergeCell ref="B19:F19"/>
    <mergeCell ref="A30:A31"/>
    <mergeCell ref="B30:F30"/>
    <mergeCell ref="A41:A42"/>
    <mergeCell ref="B41:F41"/>
    <mergeCell ref="D47:F47"/>
    <mergeCell ref="B58:F58"/>
  </mergeCells>
  <conditionalFormatting sqref="D20">
    <cfRule type="expression" priority="1" dxfId="0" stopIfTrue="1">
      <formula>$G$20&lt;0</formula>
    </cfRule>
  </conditionalFormatting>
  <printOptions horizontalCentered="1"/>
  <pageMargins left="0.19652777777777777" right="0.19652777777777777" top="0.19652777777777777" bottom="0.19652777777777777" header="0.5118055555555555" footer="0.19652777777777777"/>
  <pageSetup horizontalDpi="300" verticalDpi="300" orientation="portrait" paperSize="9" scale="59"/>
  <headerFooter alignWithMargins="0">
    <oddFooter>&amp;R&amp;6&amp;Z&amp;F 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Тепловой баланс помесячно насел">
    <tabColor indexed="21"/>
  </sheetPr>
  <dimension ref="A2:Z30"/>
  <sheetViews>
    <sheetView zoomScaleSheetLayoutView="11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28" sqref="K28"/>
    </sheetView>
  </sheetViews>
  <sheetFormatPr defaultColWidth="9.140625" defaultRowHeight="12.75"/>
  <cols>
    <col min="1" max="1" width="28.57421875" style="444" customWidth="1"/>
    <col min="2" max="4" width="9.7109375" style="444" customWidth="1"/>
    <col min="5" max="5" width="10.421875" style="444" customWidth="1"/>
    <col min="6" max="13" width="9.7109375" style="444" customWidth="1"/>
    <col min="14" max="14" width="10.421875" style="444" customWidth="1"/>
    <col min="15" max="15" width="10.28125" style="444" customWidth="1"/>
    <col min="16" max="16" width="11.28125" style="444" customWidth="1"/>
    <col min="17" max="17" width="9.140625" style="445" customWidth="1"/>
    <col min="18" max="16384" width="9.140625" style="446" customWidth="1"/>
  </cols>
  <sheetData>
    <row r="2" spans="1:17" s="450" customFormat="1" ht="15.75">
      <c r="A2" s="447" t="s">
        <v>321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8"/>
      <c r="P2" s="448"/>
      <c r="Q2" s="449"/>
    </row>
    <row r="3" spans="1:14" ht="16.5">
      <c r="A3" s="451"/>
      <c r="B3" s="452"/>
      <c r="C3" s="452"/>
      <c r="D3" s="452"/>
      <c r="E3" s="453"/>
      <c r="F3" s="453" t="s">
        <v>4</v>
      </c>
      <c r="G3" s="453"/>
      <c r="H3" s="452"/>
      <c r="I3" s="452"/>
      <c r="J3" s="451"/>
      <c r="K3" s="451"/>
      <c r="L3" s="451"/>
      <c r="M3" s="451"/>
      <c r="N3" s="454" t="s">
        <v>322</v>
      </c>
    </row>
    <row r="4" spans="1:17" s="458" customFormat="1" ht="11.25">
      <c r="A4" s="455" t="s">
        <v>323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6"/>
      <c r="P4" s="456"/>
      <c r="Q4" s="457"/>
    </row>
    <row r="5" ht="6" customHeight="1"/>
    <row r="6" spans="1:17" s="465" customFormat="1" ht="27" customHeight="1">
      <c r="A6" s="459" t="s">
        <v>324</v>
      </c>
      <c r="B6" s="460" t="s">
        <v>325</v>
      </c>
      <c r="C6" s="460" t="s">
        <v>326</v>
      </c>
      <c r="D6" s="460" t="s">
        <v>327</v>
      </c>
      <c r="E6" s="460" t="s">
        <v>328</v>
      </c>
      <c r="F6" s="460" t="s">
        <v>329</v>
      </c>
      <c r="G6" s="460" t="s">
        <v>330</v>
      </c>
      <c r="H6" s="460" t="s">
        <v>331</v>
      </c>
      <c r="I6" s="460" t="s">
        <v>332</v>
      </c>
      <c r="J6" s="460" t="s">
        <v>333</v>
      </c>
      <c r="K6" s="460" t="s">
        <v>334</v>
      </c>
      <c r="L6" s="460" t="s">
        <v>335</v>
      </c>
      <c r="M6" s="460" t="s">
        <v>336</v>
      </c>
      <c r="N6" s="461" t="s">
        <v>337</v>
      </c>
      <c r="O6" s="462" t="s">
        <v>338</v>
      </c>
      <c r="P6" s="463" t="s">
        <v>339</v>
      </c>
      <c r="Q6" s="464"/>
    </row>
    <row r="7" spans="1:17" s="471" customFormat="1" ht="11.25">
      <c r="A7" s="466"/>
      <c r="B7" s="466">
        <v>1</v>
      </c>
      <c r="C7" s="466">
        <v>2</v>
      </c>
      <c r="D7" s="466">
        <v>3</v>
      </c>
      <c r="E7" s="466">
        <v>4</v>
      </c>
      <c r="F7" s="466">
        <v>5</v>
      </c>
      <c r="G7" s="466">
        <v>6</v>
      </c>
      <c r="H7" s="466">
        <v>7</v>
      </c>
      <c r="I7" s="466">
        <v>8</v>
      </c>
      <c r="J7" s="466">
        <v>9</v>
      </c>
      <c r="K7" s="466">
        <v>10</v>
      </c>
      <c r="L7" s="466">
        <v>11</v>
      </c>
      <c r="M7" s="466">
        <v>12</v>
      </c>
      <c r="N7" s="467">
        <v>13</v>
      </c>
      <c r="O7" s="468">
        <v>14</v>
      </c>
      <c r="P7" s="469">
        <v>15</v>
      </c>
      <c r="Q7" s="470"/>
    </row>
    <row r="8" spans="1:17" s="474" customFormat="1" ht="14.25">
      <c r="A8" s="472" t="s">
        <v>340</v>
      </c>
      <c r="B8" s="472"/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  <c r="O8" s="472"/>
      <c r="P8" s="472"/>
      <c r="Q8" s="473"/>
    </row>
    <row r="9" spans="1:17" s="474" customFormat="1" ht="15">
      <c r="A9" s="475" t="s">
        <v>341</v>
      </c>
      <c r="B9" s="475"/>
      <c r="C9" s="475"/>
      <c r="D9" s="475"/>
      <c r="E9" s="475"/>
      <c r="F9" s="475"/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3"/>
    </row>
    <row r="10" spans="1:17" s="474" customFormat="1" ht="15.75">
      <c r="A10" s="476" t="s">
        <v>342</v>
      </c>
      <c r="B10" s="476"/>
      <c r="C10" s="476"/>
      <c r="D10" s="476"/>
      <c r="E10" s="476"/>
      <c r="F10" s="476"/>
      <c r="G10" s="476"/>
      <c r="H10" s="476"/>
      <c r="I10" s="476"/>
      <c r="J10" s="476"/>
      <c r="K10" s="476"/>
      <c r="L10" s="476"/>
      <c r="M10" s="476"/>
      <c r="N10" s="476"/>
      <c r="O10" s="476"/>
      <c r="P10" s="476"/>
      <c r="Q10" s="473"/>
    </row>
    <row r="11" spans="1:17" s="471" customFormat="1" ht="13.5">
      <c r="A11" s="477" t="s">
        <v>343</v>
      </c>
      <c r="B11" s="478"/>
      <c r="C11" s="478"/>
      <c r="D11" s="478"/>
      <c r="E11" s="478"/>
      <c r="F11" s="478"/>
      <c r="G11" s="478"/>
      <c r="H11" s="478"/>
      <c r="I11" s="478"/>
      <c r="J11" s="478"/>
      <c r="K11" s="478"/>
      <c r="L11" s="478"/>
      <c r="M11" s="478"/>
      <c r="N11" s="479">
        <f>SUM(B11:M11)</f>
        <v>0</v>
      </c>
      <c r="O11" s="480">
        <f>SUM(B11:G11)</f>
        <v>0</v>
      </c>
      <c r="P11" s="481">
        <f>SUM(H11:M11)</f>
        <v>0</v>
      </c>
      <c r="Q11" s="470"/>
    </row>
    <row r="12" spans="1:17" s="471" customFormat="1" ht="12.75" customHeight="1">
      <c r="A12" s="476" t="s">
        <v>344</v>
      </c>
      <c r="B12" s="476"/>
      <c r="C12" s="476"/>
      <c r="D12" s="476"/>
      <c r="E12" s="476"/>
      <c r="F12" s="476"/>
      <c r="G12" s="476"/>
      <c r="H12" s="476"/>
      <c r="I12" s="476"/>
      <c r="J12" s="476"/>
      <c r="K12" s="476"/>
      <c r="L12" s="476"/>
      <c r="M12" s="476"/>
      <c r="N12" s="476"/>
      <c r="O12" s="476"/>
      <c r="P12" s="476"/>
      <c r="Q12" s="470"/>
    </row>
    <row r="13" spans="1:17" s="471" customFormat="1" ht="13.5">
      <c r="A13" s="477" t="s">
        <v>343</v>
      </c>
      <c r="B13" s="478"/>
      <c r="C13" s="478"/>
      <c r="D13" s="478"/>
      <c r="E13" s="478"/>
      <c r="F13" s="478"/>
      <c r="G13" s="478"/>
      <c r="H13" s="478"/>
      <c r="I13" s="478"/>
      <c r="J13" s="478"/>
      <c r="K13" s="478"/>
      <c r="L13" s="478"/>
      <c r="M13" s="478"/>
      <c r="N13" s="479">
        <f>SUM(B13:M13)</f>
        <v>0</v>
      </c>
      <c r="O13" s="480">
        <f>SUM(B13:G13)</f>
        <v>0</v>
      </c>
      <c r="P13" s="481">
        <f>SUM(H13:M13)</f>
        <v>0</v>
      </c>
      <c r="Q13" s="470"/>
    </row>
    <row r="14" spans="1:17" s="471" customFormat="1" ht="12.75" customHeight="1">
      <c r="A14" s="476" t="s">
        <v>345</v>
      </c>
      <c r="B14" s="476"/>
      <c r="C14" s="476"/>
      <c r="D14" s="476"/>
      <c r="E14" s="476"/>
      <c r="F14" s="476"/>
      <c r="G14" s="476"/>
      <c r="H14" s="476"/>
      <c r="I14" s="476"/>
      <c r="J14" s="476"/>
      <c r="K14" s="476"/>
      <c r="L14" s="476"/>
      <c r="M14" s="476"/>
      <c r="N14" s="476"/>
      <c r="O14" s="476"/>
      <c r="P14" s="476"/>
      <c r="Q14" s="470"/>
    </row>
    <row r="15" spans="1:17" s="471" customFormat="1" ht="13.5">
      <c r="A15" s="477" t="s">
        <v>343</v>
      </c>
      <c r="B15" s="478"/>
      <c r="C15" s="478"/>
      <c r="D15" s="478"/>
      <c r="E15" s="478"/>
      <c r="F15" s="478"/>
      <c r="G15" s="478"/>
      <c r="H15" s="478"/>
      <c r="I15" s="478"/>
      <c r="J15" s="478"/>
      <c r="K15" s="478"/>
      <c r="L15" s="478"/>
      <c r="M15" s="478"/>
      <c r="N15" s="479">
        <f>SUM(B15:M15)</f>
        <v>0</v>
      </c>
      <c r="O15" s="480">
        <f>SUM(B15:G15)</f>
        <v>0</v>
      </c>
      <c r="P15" s="481">
        <f>SUM(H15:M15)</f>
        <v>0</v>
      </c>
      <c r="Q15" s="470"/>
    </row>
    <row r="16" spans="1:17" s="471" customFormat="1" ht="14.25">
      <c r="A16" s="482" t="s">
        <v>346</v>
      </c>
      <c r="B16" s="483">
        <f>B11+B13+B15</f>
        <v>0</v>
      </c>
      <c r="C16" s="483">
        <f aca="true" t="shared" si="0" ref="C16:P16">C11+C13+C15</f>
        <v>0</v>
      </c>
      <c r="D16" s="483">
        <f t="shared" si="0"/>
        <v>0</v>
      </c>
      <c r="E16" s="483">
        <f t="shared" si="0"/>
        <v>0</v>
      </c>
      <c r="F16" s="483">
        <f t="shared" si="0"/>
        <v>0</v>
      </c>
      <c r="G16" s="483">
        <f t="shared" si="0"/>
        <v>0</v>
      </c>
      <c r="H16" s="483">
        <f t="shared" si="0"/>
        <v>0</v>
      </c>
      <c r="I16" s="483">
        <f t="shared" si="0"/>
        <v>0</v>
      </c>
      <c r="J16" s="483">
        <f t="shared" si="0"/>
        <v>0</v>
      </c>
      <c r="K16" s="483">
        <f t="shared" si="0"/>
        <v>0</v>
      </c>
      <c r="L16" s="483">
        <f t="shared" si="0"/>
        <v>0</v>
      </c>
      <c r="M16" s="483">
        <f t="shared" si="0"/>
        <v>0</v>
      </c>
      <c r="N16" s="484">
        <f t="shared" si="0"/>
        <v>0</v>
      </c>
      <c r="O16" s="485">
        <f t="shared" si="0"/>
        <v>0</v>
      </c>
      <c r="P16" s="486">
        <f t="shared" si="0"/>
        <v>0</v>
      </c>
      <c r="Q16" s="470"/>
    </row>
    <row r="17" spans="1:17" s="489" customFormat="1" ht="18" customHeight="1">
      <c r="A17" s="487" t="s">
        <v>347</v>
      </c>
      <c r="B17" s="487"/>
      <c r="C17" s="487"/>
      <c r="D17" s="487"/>
      <c r="E17" s="487"/>
      <c r="F17" s="487"/>
      <c r="G17" s="487"/>
      <c r="H17" s="487"/>
      <c r="I17" s="487"/>
      <c r="J17" s="487"/>
      <c r="K17" s="487"/>
      <c r="L17" s="487"/>
      <c r="M17" s="487"/>
      <c r="N17" s="487"/>
      <c r="O17" s="487"/>
      <c r="P17" s="487"/>
      <c r="Q17" s="488"/>
    </row>
    <row r="18" spans="1:17" s="489" customFormat="1" ht="18" customHeight="1">
      <c r="A18" s="490" t="s">
        <v>342</v>
      </c>
      <c r="B18" s="490"/>
      <c r="C18" s="490"/>
      <c r="D18" s="490"/>
      <c r="E18" s="490"/>
      <c r="F18" s="490"/>
      <c r="G18" s="490"/>
      <c r="H18" s="490"/>
      <c r="I18" s="490"/>
      <c r="J18" s="490"/>
      <c r="K18" s="490"/>
      <c r="L18" s="490"/>
      <c r="M18" s="490"/>
      <c r="N18" s="490"/>
      <c r="O18" s="490"/>
      <c r="P18" s="490"/>
      <c r="Q18" s="488"/>
    </row>
    <row r="19" spans="1:16" ht="13.5">
      <c r="A19" s="477" t="s">
        <v>343</v>
      </c>
      <c r="B19" s="478"/>
      <c r="C19" s="478"/>
      <c r="D19" s="478"/>
      <c r="E19" s="478"/>
      <c r="F19" s="478"/>
      <c r="G19" s="478"/>
      <c r="H19" s="478"/>
      <c r="I19" s="478"/>
      <c r="J19" s="478"/>
      <c r="K19" s="478"/>
      <c r="L19" s="478"/>
      <c r="M19" s="478"/>
      <c r="N19" s="479">
        <f>SUM(B19:M19)</f>
        <v>0</v>
      </c>
      <c r="O19" s="480">
        <f>SUM(B19:G19)</f>
        <v>0</v>
      </c>
      <c r="P19" s="481">
        <f>SUM(H19:M19)</f>
        <v>0</v>
      </c>
    </row>
    <row r="20" spans="1:16" ht="15.75">
      <c r="A20" s="476" t="s">
        <v>344</v>
      </c>
      <c r="B20" s="476"/>
      <c r="C20" s="476"/>
      <c r="D20" s="476"/>
      <c r="E20" s="476"/>
      <c r="F20" s="476"/>
      <c r="G20" s="476"/>
      <c r="H20" s="476"/>
      <c r="I20" s="476"/>
      <c r="J20" s="476"/>
      <c r="K20" s="476"/>
      <c r="L20" s="476"/>
      <c r="M20" s="476"/>
      <c r="N20" s="476"/>
      <c r="O20" s="476"/>
      <c r="P20" s="476"/>
    </row>
    <row r="21" spans="1:17" s="492" customFormat="1" ht="13.5">
      <c r="A21" s="477" t="s">
        <v>343</v>
      </c>
      <c r="B21" s="478">
        <v>2941.132</v>
      </c>
      <c r="C21" s="478">
        <v>2431.234</v>
      </c>
      <c r="D21" s="478">
        <v>2476.711</v>
      </c>
      <c r="E21" s="478">
        <v>1196.704</v>
      </c>
      <c r="F21" s="478">
        <v>493.332</v>
      </c>
      <c r="G21" s="478">
        <v>463.402</v>
      </c>
      <c r="H21" s="478">
        <v>422.001</v>
      </c>
      <c r="I21" s="478">
        <v>348.977</v>
      </c>
      <c r="J21" s="478">
        <v>451.044</v>
      </c>
      <c r="K21" s="478">
        <v>1648.475</v>
      </c>
      <c r="L21" s="478">
        <v>2341.153</v>
      </c>
      <c r="M21" s="478">
        <v>2839.17</v>
      </c>
      <c r="N21" s="479">
        <f>SUM(B21:M21)</f>
        <v>18053.335000000003</v>
      </c>
      <c r="O21" s="480">
        <f>SUM(B21:G21)</f>
        <v>10002.515</v>
      </c>
      <c r="P21" s="481">
        <f>SUM(H21:M21)</f>
        <v>8050.82</v>
      </c>
      <c r="Q21" s="491"/>
    </row>
    <row r="22" spans="1:16" ht="15.75">
      <c r="A22" s="476" t="s">
        <v>345</v>
      </c>
      <c r="B22" s="476"/>
      <c r="C22" s="476"/>
      <c r="D22" s="476"/>
      <c r="E22" s="476"/>
      <c r="F22" s="476"/>
      <c r="G22" s="476"/>
      <c r="H22" s="476"/>
      <c r="I22" s="476"/>
      <c r="J22" s="476"/>
      <c r="K22" s="476"/>
      <c r="L22" s="476"/>
      <c r="M22" s="476"/>
      <c r="N22" s="476"/>
      <c r="O22" s="476"/>
      <c r="P22" s="476"/>
    </row>
    <row r="23" spans="1:16" ht="13.5">
      <c r="A23" s="477" t="s">
        <v>343</v>
      </c>
      <c r="B23" s="478"/>
      <c r="C23" s="478"/>
      <c r="D23" s="478"/>
      <c r="E23" s="478"/>
      <c r="F23" s="478"/>
      <c r="G23" s="478"/>
      <c r="H23" s="478"/>
      <c r="I23" s="478"/>
      <c r="J23" s="478"/>
      <c r="K23" s="478"/>
      <c r="L23" s="478"/>
      <c r="M23" s="478"/>
      <c r="N23" s="479">
        <f>SUM(B23:M23)</f>
        <v>0</v>
      </c>
      <c r="O23" s="480">
        <f>SUM(B23:G23)</f>
        <v>0</v>
      </c>
      <c r="P23" s="481">
        <f>SUM(H23:M23)</f>
        <v>0</v>
      </c>
    </row>
    <row r="24" spans="1:17" s="497" customFormat="1" ht="14.25">
      <c r="A24" s="482" t="s">
        <v>348</v>
      </c>
      <c r="B24" s="493">
        <f>B19+B21+B23</f>
        <v>2941.132</v>
      </c>
      <c r="C24" s="493">
        <f aca="true" t="shared" si="1" ref="C24:P24">C19+C21+C23</f>
        <v>2431.234</v>
      </c>
      <c r="D24" s="493">
        <f t="shared" si="1"/>
        <v>2476.711</v>
      </c>
      <c r="E24" s="493">
        <f t="shared" si="1"/>
        <v>1196.704</v>
      </c>
      <c r="F24" s="493">
        <f t="shared" si="1"/>
        <v>493.332</v>
      </c>
      <c r="G24" s="493">
        <f t="shared" si="1"/>
        <v>463.402</v>
      </c>
      <c r="H24" s="493">
        <f t="shared" si="1"/>
        <v>422.001</v>
      </c>
      <c r="I24" s="493">
        <f t="shared" si="1"/>
        <v>348.977</v>
      </c>
      <c r="J24" s="493">
        <f t="shared" si="1"/>
        <v>451.044</v>
      </c>
      <c r="K24" s="493">
        <f t="shared" si="1"/>
        <v>1648.475</v>
      </c>
      <c r="L24" s="493">
        <f t="shared" si="1"/>
        <v>2341.153</v>
      </c>
      <c r="M24" s="493">
        <f t="shared" si="1"/>
        <v>2839.17</v>
      </c>
      <c r="N24" s="494">
        <f t="shared" si="1"/>
        <v>18053.335000000003</v>
      </c>
      <c r="O24" s="495">
        <f t="shared" si="1"/>
        <v>10002.515</v>
      </c>
      <c r="P24" s="496">
        <f t="shared" si="1"/>
        <v>8050.82</v>
      </c>
      <c r="Q24" s="488"/>
    </row>
    <row r="25" spans="1:17" s="497" customFormat="1" ht="24">
      <c r="A25" s="498" t="s">
        <v>349</v>
      </c>
      <c r="B25" s="499">
        <f>B16+B24</f>
        <v>2941.132</v>
      </c>
      <c r="C25" s="499">
        <f aca="true" t="shared" si="2" ref="C25:P25">C16+C24</f>
        <v>2431.234</v>
      </c>
      <c r="D25" s="499">
        <f t="shared" si="2"/>
        <v>2476.711</v>
      </c>
      <c r="E25" s="499">
        <f t="shared" si="2"/>
        <v>1196.704</v>
      </c>
      <c r="F25" s="499">
        <f t="shared" si="2"/>
        <v>493.332</v>
      </c>
      <c r="G25" s="499">
        <f t="shared" si="2"/>
        <v>463.402</v>
      </c>
      <c r="H25" s="499">
        <f t="shared" si="2"/>
        <v>422.001</v>
      </c>
      <c r="I25" s="499">
        <f t="shared" si="2"/>
        <v>348.977</v>
      </c>
      <c r="J25" s="499">
        <f t="shared" si="2"/>
        <v>451.044</v>
      </c>
      <c r="K25" s="499">
        <f t="shared" si="2"/>
        <v>1648.475</v>
      </c>
      <c r="L25" s="499">
        <f t="shared" si="2"/>
        <v>2341.153</v>
      </c>
      <c r="M25" s="499">
        <f t="shared" si="2"/>
        <v>2839.17</v>
      </c>
      <c r="N25" s="499">
        <f t="shared" si="2"/>
        <v>18053.335000000003</v>
      </c>
      <c r="O25" s="500">
        <f t="shared" si="2"/>
        <v>10002.515</v>
      </c>
      <c r="P25" s="500">
        <f t="shared" si="2"/>
        <v>8050.82</v>
      </c>
      <c r="Q25" s="488"/>
    </row>
    <row r="26" spans="1:17" s="497" customFormat="1" ht="12.75">
      <c r="A26" s="498"/>
      <c r="B26" s="499"/>
      <c r="C26" s="499"/>
      <c r="D26" s="499"/>
      <c r="E26" s="499"/>
      <c r="F26" s="499"/>
      <c r="G26" s="499"/>
      <c r="H26" s="499"/>
      <c r="I26" s="499"/>
      <c r="J26" s="499"/>
      <c r="K26" s="499"/>
      <c r="L26" s="499"/>
      <c r="M26" s="499"/>
      <c r="N26" s="499"/>
      <c r="O26" s="500"/>
      <c r="P26" s="500"/>
      <c r="Q26" s="488"/>
    </row>
    <row r="27" spans="1:24" s="507" customFormat="1" ht="24" customHeight="1">
      <c r="A27" s="501" t="s">
        <v>319</v>
      </c>
      <c r="B27" s="501"/>
      <c r="C27" s="502"/>
      <c r="D27" s="502"/>
      <c r="E27" s="502" t="s">
        <v>88</v>
      </c>
      <c r="F27" s="502"/>
      <c r="G27" s="502"/>
      <c r="H27" s="503"/>
      <c r="I27" s="503"/>
      <c r="J27" s="503"/>
      <c r="K27" s="503"/>
      <c r="L27" s="504" t="e">
        <f>#REF!/#REF!</f>
        <v>#REF!</v>
      </c>
      <c r="M27" s="503"/>
      <c r="N27" s="503"/>
      <c r="O27" s="503"/>
      <c r="P27" s="503"/>
      <c r="Q27" s="505"/>
      <c r="R27" s="506"/>
      <c r="S27" s="506"/>
      <c r="T27" s="506"/>
      <c r="U27" s="506"/>
      <c r="V27" s="506"/>
      <c r="W27" s="506"/>
      <c r="X27" s="506"/>
    </row>
    <row r="28" spans="1:26" s="514" customFormat="1" ht="11.25">
      <c r="A28" s="508"/>
      <c r="B28" s="509"/>
      <c r="C28" s="510" t="s">
        <v>350</v>
      </c>
      <c r="D28" s="510" t="s">
        <v>351</v>
      </c>
      <c r="E28" s="510"/>
      <c r="F28" s="510"/>
      <c r="G28" s="510"/>
      <c r="H28" s="510"/>
      <c r="I28" s="510"/>
      <c r="J28" s="510"/>
      <c r="K28" s="510"/>
      <c r="L28" s="510"/>
      <c r="M28" s="510"/>
      <c r="N28" s="510"/>
      <c r="O28" s="510"/>
      <c r="P28" s="510"/>
      <c r="Q28" s="511"/>
      <c r="R28" s="512"/>
      <c r="S28" s="512"/>
      <c r="T28" s="512"/>
      <c r="U28" s="512"/>
      <c r="V28" s="512"/>
      <c r="W28" s="512"/>
      <c r="X28" s="512"/>
      <c r="Y28" s="513"/>
      <c r="Z28" s="513"/>
    </row>
    <row r="29" spans="1:24" s="507" customFormat="1" ht="13.5">
      <c r="A29" s="501" t="s">
        <v>352</v>
      </c>
      <c r="B29" s="501"/>
      <c r="C29" s="502"/>
      <c r="D29" s="502"/>
      <c r="E29" s="502" t="s">
        <v>353</v>
      </c>
      <c r="F29" s="502"/>
      <c r="G29" s="502"/>
      <c r="H29" s="503"/>
      <c r="I29" s="503"/>
      <c r="J29" s="503"/>
      <c r="K29" s="503"/>
      <c r="L29" s="503"/>
      <c r="M29" s="503"/>
      <c r="N29" s="503"/>
      <c r="O29" s="503"/>
      <c r="P29" s="503"/>
      <c r="Q29" s="505"/>
      <c r="R29" s="506"/>
      <c r="S29" s="506"/>
      <c r="T29" s="506"/>
      <c r="U29" s="506"/>
      <c r="V29" s="506"/>
      <c r="W29" s="506"/>
      <c r="X29" s="506"/>
    </row>
    <row r="30" spans="1:26" s="514" customFormat="1" ht="11.25">
      <c r="A30" s="508"/>
      <c r="B30" s="509"/>
      <c r="C30" s="515" t="s">
        <v>350</v>
      </c>
      <c r="D30" s="516" t="s">
        <v>354</v>
      </c>
      <c r="E30" s="516"/>
      <c r="F30" s="509"/>
      <c r="G30" s="517"/>
      <c r="H30" s="517"/>
      <c r="I30" s="518"/>
      <c r="J30" s="517"/>
      <c r="K30" s="517"/>
      <c r="L30" s="518"/>
      <c r="M30" s="517"/>
      <c r="N30" s="517"/>
      <c r="O30" s="518"/>
      <c r="P30" s="517"/>
      <c r="Q30" s="519"/>
      <c r="R30" s="520"/>
      <c r="S30" s="521"/>
      <c r="T30" s="521"/>
      <c r="U30" s="520"/>
      <c r="V30" s="521"/>
      <c r="W30" s="521"/>
      <c r="X30" s="520"/>
      <c r="Y30" s="513"/>
      <c r="Z30" s="513"/>
    </row>
  </sheetData>
  <sheetProtection selectLockedCells="1" selectUnlockedCells="1"/>
  <mergeCells count="14">
    <mergeCell ref="A2:N2"/>
    <mergeCell ref="A4:N4"/>
    <mergeCell ref="A8:P8"/>
    <mergeCell ref="A9:P9"/>
    <mergeCell ref="A10:P10"/>
    <mergeCell ref="A12:P12"/>
    <mergeCell ref="A14:P14"/>
    <mergeCell ref="A17:P17"/>
    <mergeCell ref="A18:P18"/>
    <mergeCell ref="A20:P20"/>
    <mergeCell ref="A22:P22"/>
    <mergeCell ref="A27:B27"/>
    <mergeCell ref="D28:F28"/>
    <mergeCell ref="A29:B29"/>
  </mergeCells>
  <printOptions horizontalCentered="1"/>
  <pageMargins left="0.19652777777777777" right="0.19652777777777777" top="0.43333333333333335" bottom="0.39305555555555555" header="0.5118055555555555" footer="0.19652777777777777"/>
  <pageSetup horizontalDpi="300" verticalDpi="300" orientation="landscape" paperSize="9" scale="62"/>
  <headerFooter alignWithMargins="0">
    <oddFooter>&amp;R&amp;6&amp;Z&amp;F   &amp;A</oddFooter>
  </headerFooter>
  <rowBreaks count="1" manualBreakCount="1">
    <brk id="2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Тепловой баланс помесячно">
    <tabColor indexed="21"/>
  </sheetPr>
  <dimension ref="A2:Z76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28.57421875" style="444" customWidth="1"/>
    <col min="2" max="4" width="9.7109375" style="444" customWidth="1"/>
    <col min="5" max="5" width="10.421875" style="444" customWidth="1"/>
    <col min="6" max="13" width="9.7109375" style="444" customWidth="1"/>
    <col min="14" max="14" width="10.421875" style="444" customWidth="1"/>
    <col min="15" max="15" width="10.28125" style="444" customWidth="1"/>
    <col min="16" max="16" width="11.28125" style="444" customWidth="1"/>
    <col min="17" max="17" width="9.140625" style="445" customWidth="1"/>
    <col min="18" max="16384" width="9.140625" style="446" customWidth="1"/>
  </cols>
  <sheetData>
    <row r="2" spans="1:17" s="450" customFormat="1" ht="15.75">
      <c r="A2" s="447" t="s">
        <v>355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8"/>
      <c r="P2" s="448"/>
      <c r="Q2" s="449"/>
    </row>
    <row r="3" spans="1:14" ht="16.5">
      <c r="A3" s="451"/>
      <c r="B3" s="452"/>
      <c r="C3" s="452"/>
      <c r="D3" s="452"/>
      <c r="E3" s="453" t="s">
        <v>4</v>
      </c>
      <c r="F3" s="453"/>
      <c r="G3" s="453"/>
      <c r="H3" s="452"/>
      <c r="I3" s="452"/>
      <c r="J3" s="451"/>
      <c r="K3" s="451"/>
      <c r="L3" s="451"/>
      <c r="M3" s="451"/>
      <c r="N3" s="454" t="s">
        <v>322</v>
      </c>
    </row>
    <row r="4" spans="1:17" s="458" customFormat="1" ht="11.25">
      <c r="A4" s="455" t="s">
        <v>323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6"/>
      <c r="P4" s="456"/>
      <c r="Q4" s="457"/>
    </row>
    <row r="5" ht="6" customHeight="1"/>
    <row r="6" spans="1:17" s="465" customFormat="1" ht="27" customHeight="1">
      <c r="A6" s="459" t="s">
        <v>324</v>
      </c>
      <c r="B6" s="460" t="s">
        <v>325</v>
      </c>
      <c r="C6" s="460" t="s">
        <v>326</v>
      </c>
      <c r="D6" s="460" t="s">
        <v>327</v>
      </c>
      <c r="E6" s="460" t="s">
        <v>328</v>
      </c>
      <c r="F6" s="460" t="s">
        <v>329</v>
      </c>
      <c r="G6" s="460" t="s">
        <v>330</v>
      </c>
      <c r="H6" s="460" t="s">
        <v>331</v>
      </c>
      <c r="I6" s="460" t="s">
        <v>332</v>
      </c>
      <c r="J6" s="460" t="s">
        <v>333</v>
      </c>
      <c r="K6" s="460" t="s">
        <v>334</v>
      </c>
      <c r="L6" s="460" t="s">
        <v>335</v>
      </c>
      <c r="M6" s="460" t="s">
        <v>336</v>
      </c>
      <c r="N6" s="461" t="s">
        <v>337</v>
      </c>
      <c r="O6" s="462" t="s">
        <v>338</v>
      </c>
      <c r="P6" s="463" t="s">
        <v>339</v>
      </c>
      <c r="Q6" s="464"/>
    </row>
    <row r="7" spans="1:17" s="471" customFormat="1" ht="12">
      <c r="A7" s="466"/>
      <c r="B7" s="466">
        <v>1</v>
      </c>
      <c r="C7" s="466">
        <v>2</v>
      </c>
      <c r="D7" s="466">
        <v>3</v>
      </c>
      <c r="E7" s="466">
        <v>4</v>
      </c>
      <c r="F7" s="466">
        <v>5</v>
      </c>
      <c r="G7" s="466">
        <v>6</v>
      </c>
      <c r="H7" s="466">
        <v>7</v>
      </c>
      <c r="I7" s="466">
        <v>8</v>
      </c>
      <c r="J7" s="466">
        <v>9</v>
      </c>
      <c r="K7" s="466">
        <v>10</v>
      </c>
      <c r="L7" s="466">
        <v>11</v>
      </c>
      <c r="M7" s="466">
        <v>12</v>
      </c>
      <c r="N7" s="467">
        <v>13</v>
      </c>
      <c r="O7" s="468">
        <v>14</v>
      </c>
      <c r="P7" s="469">
        <v>15</v>
      </c>
      <c r="Q7" s="470"/>
    </row>
    <row r="8" spans="1:17" s="471" customFormat="1" ht="14.25">
      <c r="A8" s="522" t="s">
        <v>356</v>
      </c>
      <c r="B8" s="523"/>
      <c r="C8" s="523"/>
      <c r="D8" s="523"/>
      <c r="E8" s="523"/>
      <c r="F8" s="523"/>
      <c r="G8" s="523"/>
      <c r="H8" s="523"/>
      <c r="I8" s="523"/>
      <c r="J8" s="523"/>
      <c r="K8" s="523"/>
      <c r="L8" s="523"/>
      <c r="M8" s="523"/>
      <c r="N8" s="524"/>
      <c r="O8" s="525"/>
      <c r="P8" s="526"/>
      <c r="Q8" s="470"/>
    </row>
    <row r="9" spans="1:17" s="471" customFormat="1" ht="12.75">
      <c r="A9" s="527" t="s">
        <v>357</v>
      </c>
      <c r="B9" s="528">
        <f>SUM(B10:B12)</f>
        <v>0</v>
      </c>
      <c r="C9" s="528">
        <f aca="true" t="shared" si="0" ref="C9:M9">SUM(C10:C12)</f>
        <v>0</v>
      </c>
      <c r="D9" s="528">
        <f t="shared" si="0"/>
        <v>0</v>
      </c>
      <c r="E9" s="528">
        <f t="shared" si="0"/>
        <v>0</v>
      </c>
      <c r="F9" s="528">
        <f t="shared" si="0"/>
        <v>0</v>
      </c>
      <c r="G9" s="528">
        <f t="shared" si="0"/>
        <v>0</v>
      </c>
      <c r="H9" s="528">
        <f t="shared" si="0"/>
        <v>0</v>
      </c>
      <c r="I9" s="528">
        <f t="shared" si="0"/>
        <v>0</v>
      </c>
      <c r="J9" s="528">
        <f t="shared" si="0"/>
        <v>0</v>
      </c>
      <c r="K9" s="528">
        <f t="shared" si="0"/>
        <v>0</v>
      </c>
      <c r="L9" s="528">
        <f t="shared" si="0"/>
        <v>0</v>
      </c>
      <c r="M9" s="528">
        <f t="shared" si="0"/>
        <v>0</v>
      </c>
      <c r="N9" s="529">
        <f aca="true" t="shared" si="1" ref="N9:N34">SUM(B9:M9)</f>
        <v>0</v>
      </c>
      <c r="O9" s="530">
        <f>SUM(B9:G9)</f>
        <v>0</v>
      </c>
      <c r="P9" s="531">
        <f>SUM(H9:M9)</f>
        <v>0</v>
      </c>
      <c r="Q9" s="470"/>
    </row>
    <row r="10" spans="1:17" s="471" customFormat="1" ht="12.75">
      <c r="A10" s="532" t="s">
        <v>243</v>
      </c>
      <c r="B10" s="533"/>
      <c r="C10" s="533"/>
      <c r="D10" s="533"/>
      <c r="E10" s="533"/>
      <c r="F10" s="533"/>
      <c r="G10" s="533"/>
      <c r="H10" s="533"/>
      <c r="I10" s="533"/>
      <c r="J10" s="533"/>
      <c r="K10" s="533"/>
      <c r="L10" s="533"/>
      <c r="M10" s="533"/>
      <c r="N10" s="534">
        <f t="shared" si="1"/>
        <v>0</v>
      </c>
      <c r="O10" s="535">
        <f aca="true" t="shared" si="2" ref="O10:O34">SUM(B10:G10)</f>
        <v>0</v>
      </c>
      <c r="P10" s="536">
        <f aca="true" t="shared" si="3" ref="P10:P34">SUM(H10:M10)</f>
        <v>0</v>
      </c>
      <c r="Q10" s="470"/>
    </row>
    <row r="11" spans="1:17" s="471" customFormat="1" ht="12.75">
      <c r="A11" s="532" t="s">
        <v>358</v>
      </c>
      <c r="B11" s="533"/>
      <c r="C11" s="533"/>
      <c r="D11" s="533"/>
      <c r="E11" s="533"/>
      <c r="F11" s="533"/>
      <c r="G11" s="533"/>
      <c r="H11" s="533"/>
      <c r="I11" s="533"/>
      <c r="J11" s="533"/>
      <c r="K11" s="533"/>
      <c r="L11" s="533"/>
      <c r="M11" s="533"/>
      <c r="N11" s="534">
        <f t="shared" si="1"/>
        <v>0</v>
      </c>
      <c r="O11" s="535">
        <f t="shared" si="2"/>
        <v>0</v>
      </c>
      <c r="P11" s="536">
        <f t="shared" si="3"/>
        <v>0</v>
      </c>
      <c r="Q11" s="470"/>
    </row>
    <row r="12" spans="1:17" s="471" customFormat="1" ht="12.75">
      <c r="A12" s="532" t="s">
        <v>61</v>
      </c>
      <c r="B12" s="533"/>
      <c r="C12" s="533"/>
      <c r="D12" s="533"/>
      <c r="E12" s="533"/>
      <c r="F12" s="533"/>
      <c r="G12" s="533"/>
      <c r="H12" s="533"/>
      <c r="I12" s="533"/>
      <c r="J12" s="533"/>
      <c r="K12" s="533"/>
      <c r="L12" s="533"/>
      <c r="M12" s="533"/>
      <c r="N12" s="534">
        <f t="shared" si="1"/>
        <v>0</v>
      </c>
      <c r="O12" s="535">
        <f t="shared" si="2"/>
        <v>0</v>
      </c>
      <c r="P12" s="536">
        <f t="shared" si="3"/>
        <v>0</v>
      </c>
      <c r="Q12" s="470"/>
    </row>
    <row r="13" spans="1:17" s="471" customFormat="1" ht="12.75">
      <c r="A13" s="527" t="s">
        <v>359</v>
      </c>
      <c r="B13" s="528">
        <f aca="true" t="shared" si="4" ref="B13:M13">SUM(B14:B16)</f>
        <v>0</v>
      </c>
      <c r="C13" s="528">
        <f t="shared" si="4"/>
        <v>0</v>
      </c>
      <c r="D13" s="528">
        <f t="shared" si="4"/>
        <v>0</v>
      </c>
      <c r="E13" s="528">
        <f t="shared" si="4"/>
        <v>0</v>
      </c>
      <c r="F13" s="528">
        <f t="shared" si="4"/>
        <v>0</v>
      </c>
      <c r="G13" s="528">
        <f t="shared" si="4"/>
        <v>0</v>
      </c>
      <c r="H13" s="528">
        <f t="shared" si="4"/>
        <v>0</v>
      </c>
      <c r="I13" s="528">
        <f t="shared" si="4"/>
        <v>0</v>
      </c>
      <c r="J13" s="528">
        <f t="shared" si="4"/>
        <v>0</v>
      </c>
      <c r="K13" s="528">
        <f t="shared" si="4"/>
        <v>0</v>
      </c>
      <c r="L13" s="528">
        <f t="shared" si="4"/>
        <v>0</v>
      </c>
      <c r="M13" s="528">
        <f t="shared" si="4"/>
        <v>0</v>
      </c>
      <c r="N13" s="537">
        <f t="shared" si="1"/>
        <v>0</v>
      </c>
      <c r="O13" s="530">
        <f t="shared" si="2"/>
        <v>0</v>
      </c>
      <c r="P13" s="531">
        <f t="shared" si="3"/>
        <v>0</v>
      </c>
      <c r="Q13" s="470"/>
    </row>
    <row r="14" spans="1:17" s="471" customFormat="1" ht="12.75">
      <c r="A14" s="532" t="s">
        <v>243</v>
      </c>
      <c r="B14" s="533"/>
      <c r="C14" s="533"/>
      <c r="D14" s="533"/>
      <c r="E14" s="533"/>
      <c r="F14" s="533"/>
      <c r="G14" s="533"/>
      <c r="H14" s="533"/>
      <c r="I14" s="533"/>
      <c r="J14" s="533"/>
      <c r="K14" s="533"/>
      <c r="L14" s="533"/>
      <c r="M14" s="533"/>
      <c r="N14" s="534">
        <f t="shared" si="1"/>
        <v>0</v>
      </c>
      <c r="O14" s="535">
        <f t="shared" si="2"/>
        <v>0</v>
      </c>
      <c r="P14" s="536">
        <f t="shared" si="3"/>
        <v>0</v>
      </c>
      <c r="Q14" s="470"/>
    </row>
    <row r="15" spans="1:17" s="471" customFormat="1" ht="12.75">
      <c r="A15" s="532" t="s">
        <v>358</v>
      </c>
      <c r="B15" s="533"/>
      <c r="C15" s="533"/>
      <c r="D15" s="533"/>
      <c r="E15" s="533"/>
      <c r="F15" s="533"/>
      <c r="G15" s="533"/>
      <c r="H15" s="533"/>
      <c r="I15" s="533"/>
      <c r="J15" s="533"/>
      <c r="K15" s="533"/>
      <c r="L15" s="533"/>
      <c r="M15" s="533"/>
      <c r="N15" s="534">
        <f t="shared" si="1"/>
        <v>0</v>
      </c>
      <c r="O15" s="535">
        <f t="shared" si="2"/>
        <v>0</v>
      </c>
      <c r="P15" s="536">
        <f t="shared" si="3"/>
        <v>0</v>
      </c>
      <c r="Q15" s="470"/>
    </row>
    <row r="16" spans="1:17" s="471" customFormat="1" ht="12.75">
      <c r="A16" s="532" t="s">
        <v>61</v>
      </c>
      <c r="B16" s="533"/>
      <c r="C16" s="533"/>
      <c r="D16" s="533"/>
      <c r="E16" s="533"/>
      <c r="F16" s="533"/>
      <c r="G16" s="533"/>
      <c r="H16" s="533"/>
      <c r="I16" s="533"/>
      <c r="J16" s="533"/>
      <c r="K16" s="533"/>
      <c r="L16" s="533"/>
      <c r="M16" s="533"/>
      <c r="N16" s="534">
        <f t="shared" si="1"/>
        <v>0</v>
      </c>
      <c r="O16" s="535">
        <f t="shared" si="2"/>
        <v>0</v>
      </c>
      <c r="P16" s="536">
        <f t="shared" si="3"/>
        <v>0</v>
      </c>
      <c r="Q16" s="470"/>
    </row>
    <row r="17" spans="1:17" s="471" customFormat="1" ht="12.75">
      <c r="A17" s="527" t="s">
        <v>360</v>
      </c>
      <c r="B17" s="538">
        <f>SUM(B18:B21)</f>
        <v>0</v>
      </c>
      <c r="C17" s="538">
        <f aca="true" t="shared" si="5" ref="C17:M17">SUM(C18:C21)</f>
        <v>0</v>
      </c>
      <c r="D17" s="538">
        <f t="shared" si="5"/>
        <v>0</v>
      </c>
      <c r="E17" s="538">
        <f t="shared" si="5"/>
        <v>0</v>
      </c>
      <c r="F17" s="538">
        <f t="shared" si="5"/>
        <v>0</v>
      </c>
      <c r="G17" s="538">
        <f t="shared" si="5"/>
        <v>0</v>
      </c>
      <c r="H17" s="538">
        <f t="shared" si="5"/>
        <v>0</v>
      </c>
      <c r="I17" s="538">
        <f t="shared" si="5"/>
        <v>0</v>
      </c>
      <c r="J17" s="538">
        <f t="shared" si="5"/>
        <v>0</v>
      </c>
      <c r="K17" s="538">
        <f t="shared" si="5"/>
        <v>0</v>
      </c>
      <c r="L17" s="538">
        <f t="shared" si="5"/>
        <v>0</v>
      </c>
      <c r="M17" s="538">
        <f t="shared" si="5"/>
        <v>0</v>
      </c>
      <c r="N17" s="537">
        <f t="shared" si="1"/>
        <v>0</v>
      </c>
      <c r="O17" s="530">
        <f t="shared" si="2"/>
        <v>0</v>
      </c>
      <c r="P17" s="531">
        <f t="shared" si="3"/>
        <v>0</v>
      </c>
      <c r="Q17" s="470"/>
    </row>
    <row r="18" spans="1:17" s="471" customFormat="1" ht="12.75">
      <c r="A18" s="532" t="s">
        <v>361</v>
      </c>
      <c r="B18" s="533"/>
      <c r="C18" s="533"/>
      <c r="D18" s="533"/>
      <c r="E18" s="533"/>
      <c r="F18" s="533"/>
      <c r="G18" s="533"/>
      <c r="H18" s="533"/>
      <c r="I18" s="533"/>
      <c r="J18" s="533"/>
      <c r="K18" s="533"/>
      <c r="L18" s="533"/>
      <c r="M18" s="533"/>
      <c r="N18" s="534">
        <f t="shared" si="1"/>
        <v>0</v>
      </c>
      <c r="O18" s="535">
        <f t="shared" si="2"/>
        <v>0</v>
      </c>
      <c r="P18" s="536">
        <f t="shared" si="3"/>
        <v>0</v>
      </c>
      <c r="Q18" s="470"/>
    </row>
    <row r="19" spans="1:17" s="471" customFormat="1" ht="12.75">
      <c r="A19" s="532" t="s">
        <v>243</v>
      </c>
      <c r="B19" s="533"/>
      <c r="C19" s="533"/>
      <c r="D19" s="533"/>
      <c r="E19" s="533"/>
      <c r="F19" s="533"/>
      <c r="G19" s="533"/>
      <c r="H19" s="533"/>
      <c r="I19" s="533"/>
      <c r="J19" s="533"/>
      <c r="K19" s="533"/>
      <c r="L19" s="533"/>
      <c r="M19" s="533"/>
      <c r="N19" s="534">
        <f t="shared" si="1"/>
        <v>0</v>
      </c>
      <c r="O19" s="535">
        <f t="shared" si="2"/>
        <v>0</v>
      </c>
      <c r="P19" s="536">
        <f t="shared" si="3"/>
        <v>0</v>
      </c>
      <c r="Q19" s="470"/>
    </row>
    <row r="20" spans="1:17" s="471" customFormat="1" ht="12.75">
      <c r="A20" s="532" t="s">
        <v>358</v>
      </c>
      <c r="B20" s="533"/>
      <c r="C20" s="533"/>
      <c r="D20" s="533"/>
      <c r="E20" s="533"/>
      <c r="F20" s="533"/>
      <c r="G20" s="533"/>
      <c r="H20" s="533"/>
      <c r="I20" s="533"/>
      <c r="J20" s="533"/>
      <c r="K20" s="533"/>
      <c r="L20" s="533"/>
      <c r="M20" s="533"/>
      <c r="N20" s="534">
        <f t="shared" si="1"/>
        <v>0</v>
      </c>
      <c r="O20" s="535">
        <f t="shared" si="2"/>
        <v>0</v>
      </c>
      <c r="P20" s="536">
        <f t="shared" si="3"/>
        <v>0</v>
      </c>
      <c r="Q20" s="470"/>
    </row>
    <row r="21" spans="1:17" s="471" customFormat="1" ht="12.75">
      <c r="A21" s="532" t="s">
        <v>61</v>
      </c>
      <c r="B21" s="533"/>
      <c r="C21" s="533"/>
      <c r="D21" s="533"/>
      <c r="E21" s="533"/>
      <c r="F21" s="533"/>
      <c r="G21" s="533"/>
      <c r="H21" s="533"/>
      <c r="I21" s="533"/>
      <c r="J21" s="533"/>
      <c r="K21" s="533"/>
      <c r="L21" s="533"/>
      <c r="M21" s="533"/>
      <c r="N21" s="534">
        <f t="shared" si="1"/>
        <v>0</v>
      </c>
      <c r="O21" s="535">
        <f t="shared" si="2"/>
        <v>0</v>
      </c>
      <c r="P21" s="536">
        <f t="shared" si="3"/>
        <v>0</v>
      </c>
      <c r="Q21" s="470"/>
    </row>
    <row r="22" spans="1:17" s="471" customFormat="1" ht="12.75">
      <c r="A22" s="527" t="s">
        <v>362</v>
      </c>
      <c r="B22" s="538">
        <f>SUM(B23:B25)</f>
        <v>0</v>
      </c>
      <c r="C22" s="538">
        <f aca="true" t="shared" si="6" ref="C22:M22">SUM(C23:C25)</f>
        <v>0</v>
      </c>
      <c r="D22" s="538">
        <f t="shared" si="6"/>
        <v>0</v>
      </c>
      <c r="E22" s="538">
        <f t="shared" si="6"/>
        <v>0</v>
      </c>
      <c r="F22" s="538">
        <f t="shared" si="6"/>
        <v>0</v>
      </c>
      <c r="G22" s="538">
        <f t="shared" si="6"/>
        <v>0</v>
      </c>
      <c r="H22" s="538">
        <f t="shared" si="6"/>
        <v>0</v>
      </c>
      <c r="I22" s="538">
        <f t="shared" si="6"/>
        <v>0</v>
      </c>
      <c r="J22" s="538">
        <f t="shared" si="6"/>
        <v>0</v>
      </c>
      <c r="K22" s="538">
        <f t="shared" si="6"/>
        <v>0</v>
      </c>
      <c r="L22" s="538">
        <f t="shared" si="6"/>
        <v>0</v>
      </c>
      <c r="M22" s="538">
        <f t="shared" si="6"/>
        <v>0</v>
      </c>
      <c r="N22" s="537">
        <f t="shared" si="1"/>
        <v>0</v>
      </c>
      <c r="O22" s="530">
        <f t="shared" si="2"/>
        <v>0</v>
      </c>
      <c r="P22" s="531">
        <f t="shared" si="3"/>
        <v>0</v>
      </c>
      <c r="Q22" s="470"/>
    </row>
    <row r="23" spans="1:17" s="471" customFormat="1" ht="12.75">
      <c r="A23" s="532" t="s">
        <v>361</v>
      </c>
      <c r="B23" s="533"/>
      <c r="C23" s="533"/>
      <c r="D23" s="533"/>
      <c r="E23" s="533"/>
      <c r="F23" s="533"/>
      <c r="G23" s="533"/>
      <c r="H23" s="533"/>
      <c r="I23" s="533"/>
      <c r="J23" s="533"/>
      <c r="K23" s="533"/>
      <c r="L23" s="533"/>
      <c r="M23" s="533"/>
      <c r="N23" s="534">
        <f t="shared" si="1"/>
        <v>0</v>
      </c>
      <c r="O23" s="535">
        <f t="shared" si="2"/>
        <v>0</v>
      </c>
      <c r="P23" s="536">
        <f t="shared" si="3"/>
        <v>0</v>
      </c>
      <c r="Q23" s="470"/>
    </row>
    <row r="24" spans="1:17" s="471" customFormat="1" ht="12.75">
      <c r="A24" s="532" t="s">
        <v>358</v>
      </c>
      <c r="B24" s="533"/>
      <c r="C24" s="533"/>
      <c r="D24" s="533"/>
      <c r="E24" s="533"/>
      <c r="F24" s="533"/>
      <c r="G24" s="533"/>
      <c r="H24" s="533"/>
      <c r="I24" s="533"/>
      <c r="J24" s="533"/>
      <c r="K24" s="533"/>
      <c r="L24" s="533"/>
      <c r="M24" s="533"/>
      <c r="N24" s="534">
        <f t="shared" si="1"/>
        <v>0</v>
      </c>
      <c r="O24" s="535">
        <f t="shared" si="2"/>
        <v>0</v>
      </c>
      <c r="P24" s="536">
        <f t="shared" si="3"/>
        <v>0</v>
      </c>
      <c r="Q24" s="470"/>
    </row>
    <row r="25" spans="1:17" s="471" customFormat="1" ht="12.75">
      <c r="A25" s="532" t="s">
        <v>61</v>
      </c>
      <c r="B25" s="533"/>
      <c r="C25" s="533"/>
      <c r="D25" s="533"/>
      <c r="E25" s="533"/>
      <c r="F25" s="533"/>
      <c r="G25" s="533"/>
      <c r="H25" s="533"/>
      <c r="I25" s="533"/>
      <c r="J25" s="533"/>
      <c r="K25" s="533"/>
      <c r="L25" s="533"/>
      <c r="M25" s="533"/>
      <c r="N25" s="534">
        <f t="shared" si="1"/>
        <v>0</v>
      </c>
      <c r="O25" s="535">
        <f t="shared" si="2"/>
        <v>0</v>
      </c>
      <c r="P25" s="536">
        <f t="shared" si="3"/>
        <v>0</v>
      </c>
      <c r="Q25" s="470"/>
    </row>
    <row r="26" spans="1:17" s="471" customFormat="1" ht="12.75">
      <c r="A26" s="527" t="s">
        <v>363</v>
      </c>
      <c r="B26" s="538">
        <f>B27</f>
        <v>0</v>
      </c>
      <c r="C26" s="538">
        <f aca="true" t="shared" si="7" ref="C26:M26">C27</f>
        <v>0</v>
      </c>
      <c r="D26" s="538">
        <f t="shared" si="7"/>
        <v>0</v>
      </c>
      <c r="E26" s="538">
        <f t="shared" si="7"/>
        <v>0</v>
      </c>
      <c r="F26" s="538">
        <f t="shared" si="7"/>
        <v>0</v>
      </c>
      <c r="G26" s="538">
        <f t="shared" si="7"/>
        <v>0</v>
      </c>
      <c r="H26" s="538">
        <f t="shared" si="7"/>
        <v>0</v>
      </c>
      <c r="I26" s="538">
        <f t="shared" si="7"/>
        <v>0</v>
      </c>
      <c r="J26" s="538">
        <f t="shared" si="7"/>
        <v>0</v>
      </c>
      <c r="K26" s="538">
        <f t="shared" si="7"/>
        <v>0</v>
      </c>
      <c r="L26" s="538">
        <f t="shared" si="7"/>
        <v>0</v>
      </c>
      <c r="M26" s="538">
        <f t="shared" si="7"/>
        <v>0</v>
      </c>
      <c r="N26" s="537">
        <f t="shared" si="1"/>
        <v>0</v>
      </c>
      <c r="O26" s="530">
        <f t="shared" si="2"/>
        <v>0</v>
      </c>
      <c r="P26" s="531">
        <f t="shared" si="3"/>
        <v>0</v>
      </c>
      <c r="Q26" s="470"/>
    </row>
    <row r="27" spans="1:17" s="471" customFormat="1" ht="12.75">
      <c r="A27" s="532" t="s">
        <v>358</v>
      </c>
      <c r="B27" s="533"/>
      <c r="C27" s="533"/>
      <c r="D27" s="533"/>
      <c r="E27" s="533"/>
      <c r="F27" s="533"/>
      <c r="G27" s="533"/>
      <c r="H27" s="533"/>
      <c r="I27" s="533"/>
      <c r="J27" s="533"/>
      <c r="K27" s="533"/>
      <c r="L27" s="533"/>
      <c r="M27" s="533"/>
      <c r="N27" s="534">
        <f t="shared" si="1"/>
        <v>0</v>
      </c>
      <c r="O27" s="535">
        <f t="shared" si="2"/>
        <v>0</v>
      </c>
      <c r="P27" s="536">
        <f t="shared" si="3"/>
        <v>0</v>
      </c>
      <c r="Q27" s="470"/>
    </row>
    <row r="28" spans="1:17" s="471" customFormat="1" ht="12.75">
      <c r="A28" s="539" t="s">
        <v>343</v>
      </c>
      <c r="B28" s="538">
        <f>SUM(B29:B33)</f>
        <v>0</v>
      </c>
      <c r="C28" s="538">
        <f aca="true" t="shared" si="8" ref="C28:M28">SUM(C29:C33)</f>
        <v>0</v>
      </c>
      <c r="D28" s="538">
        <f t="shared" si="8"/>
        <v>0</v>
      </c>
      <c r="E28" s="538">
        <f t="shared" si="8"/>
        <v>0</v>
      </c>
      <c r="F28" s="538">
        <f t="shared" si="8"/>
        <v>0</v>
      </c>
      <c r="G28" s="538">
        <f t="shared" si="8"/>
        <v>0</v>
      </c>
      <c r="H28" s="538">
        <f t="shared" si="8"/>
        <v>0</v>
      </c>
      <c r="I28" s="538">
        <f t="shared" si="8"/>
        <v>0</v>
      </c>
      <c r="J28" s="538">
        <f t="shared" si="8"/>
        <v>0</v>
      </c>
      <c r="K28" s="538">
        <f t="shared" si="8"/>
        <v>0</v>
      </c>
      <c r="L28" s="538">
        <f t="shared" si="8"/>
        <v>0</v>
      </c>
      <c r="M28" s="538">
        <f t="shared" si="8"/>
        <v>0</v>
      </c>
      <c r="N28" s="537">
        <f t="shared" si="1"/>
        <v>0</v>
      </c>
      <c r="O28" s="530">
        <f t="shared" si="2"/>
        <v>0</v>
      </c>
      <c r="P28" s="531">
        <f t="shared" si="3"/>
        <v>0</v>
      </c>
      <c r="Q28" s="470"/>
    </row>
    <row r="29" spans="1:17" s="471" customFormat="1" ht="12.75">
      <c r="A29" s="532" t="s">
        <v>364</v>
      </c>
      <c r="B29" s="540"/>
      <c r="C29" s="540"/>
      <c r="D29" s="540"/>
      <c r="E29" s="540"/>
      <c r="F29" s="540"/>
      <c r="G29" s="540"/>
      <c r="H29" s="540"/>
      <c r="I29" s="540"/>
      <c r="J29" s="540"/>
      <c r="K29" s="540"/>
      <c r="L29" s="540"/>
      <c r="M29" s="540"/>
      <c r="N29" s="534">
        <f t="shared" si="1"/>
        <v>0</v>
      </c>
      <c r="O29" s="535">
        <f t="shared" si="2"/>
        <v>0</v>
      </c>
      <c r="P29" s="536">
        <f t="shared" si="3"/>
        <v>0</v>
      </c>
      <c r="Q29" s="470"/>
    </row>
    <row r="30" spans="1:17" s="471" customFormat="1" ht="12.75">
      <c r="A30" s="532" t="s">
        <v>243</v>
      </c>
      <c r="B30" s="540"/>
      <c r="C30" s="540"/>
      <c r="D30" s="540"/>
      <c r="E30" s="540"/>
      <c r="F30" s="540"/>
      <c r="G30" s="540"/>
      <c r="H30" s="540"/>
      <c r="I30" s="540"/>
      <c r="J30" s="540"/>
      <c r="K30" s="540"/>
      <c r="L30" s="540"/>
      <c r="M30" s="540"/>
      <c r="N30" s="534">
        <f>SUM(B30:M30)</f>
        <v>0</v>
      </c>
      <c r="O30" s="535">
        <f t="shared" si="2"/>
        <v>0</v>
      </c>
      <c r="P30" s="536">
        <f t="shared" si="3"/>
        <v>0</v>
      </c>
      <c r="Q30" s="470"/>
    </row>
    <row r="31" spans="1:17" s="471" customFormat="1" ht="12.75">
      <c r="A31" s="532" t="s">
        <v>358</v>
      </c>
      <c r="B31" s="540"/>
      <c r="C31" s="540"/>
      <c r="D31" s="540"/>
      <c r="E31" s="540"/>
      <c r="F31" s="540"/>
      <c r="G31" s="540"/>
      <c r="H31" s="540"/>
      <c r="I31" s="540"/>
      <c r="J31" s="540"/>
      <c r="K31" s="540"/>
      <c r="L31" s="540"/>
      <c r="M31" s="540"/>
      <c r="N31" s="534">
        <f t="shared" si="1"/>
        <v>0</v>
      </c>
      <c r="O31" s="535">
        <f t="shared" si="2"/>
        <v>0</v>
      </c>
      <c r="P31" s="536">
        <f t="shared" si="3"/>
        <v>0</v>
      </c>
      <c r="Q31" s="470"/>
    </row>
    <row r="32" spans="1:17" s="471" customFormat="1" ht="12.75">
      <c r="A32" s="532" t="s">
        <v>61</v>
      </c>
      <c r="B32" s="541"/>
      <c r="C32" s="541"/>
      <c r="D32" s="541"/>
      <c r="E32" s="541"/>
      <c r="F32" s="541"/>
      <c r="G32" s="541"/>
      <c r="H32" s="541"/>
      <c r="I32" s="541"/>
      <c r="J32" s="541"/>
      <c r="K32" s="541"/>
      <c r="L32" s="541"/>
      <c r="M32" s="541"/>
      <c r="N32" s="534">
        <f t="shared" si="1"/>
        <v>0</v>
      </c>
      <c r="O32" s="535">
        <f t="shared" si="2"/>
        <v>0</v>
      </c>
      <c r="P32" s="536">
        <f t="shared" si="3"/>
        <v>0</v>
      </c>
      <c r="Q32" s="470"/>
    </row>
    <row r="33" spans="1:17" s="471" customFormat="1" ht="12.75">
      <c r="A33" s="542" t="s">
        <v>241</v>
      </c>
      <c r="B33" s="541">
        <f>'Тепловой баланс помесячно насел'!B16</f>
        <v>0</v>
      </c>
      <c r="C33" s="541">
        <f>'Тепловой баланс помесячно насел'!C16</f>
        <v>0</v>
      </c>
      <c r="D33" s="541">
        <f>'Тепловой баланс помесячно насел'!D16</f>
        <v>0</v>
      </c>
      <c r="E33" s="541">
        <f>'Тепловой баланс помесячно насел'!E16</f>
        <v>0</v>
      </c>
      <c r="F33" s="541">
        <f>'Тепловой баланс помесячно насел'!F16</f>
        <v>0</v>
      </c>
      <c r="G33" s="541">
        <f>'Тепловой баланс помесячно насел'!G16</f>
        <v>0</v>
      </c>
      <c r="H33" s="541">
        <f>'Тепловой баланс помесячно насел'!H16</f>
        <v>0</v>
      </c>
      <c r="I33" s="541">
        <f>'Тепловой баланс помесячно насел'!I16</f>
        <v>0</v>
      </c>
      <c r="J33" s="541">
        <f>'Тепловой баланс помесячно насел'!J16</f>
        <v>0</v>
      </c>
      <c r="K33" s="541">
        <f>'Тепловой баланс помесячно насел'!K16</f>
        <v>0</v>
      </c>
      <c r="L33" s="541">
        <f>'Тепловой баланс помесячно насел'!L16</f>
        <v>0</v>
      </c>
      <c r="M33" s="541">
        <f>'Тепловой баланс помесячно насел'!M16</f>
        <v>0</v>
      </c>
      <c r="N33" s="543">
        <f>'Тепловой баланс помесячно насел'!N16</f>
        <v>0</v>
      </c>
      <c r="O33" s="544">
        <f>'Тепловой баланс помесячно насел'!O16</f>
        <v>0</v>
      </c>
      <c r="P33" s="545">
        <f>'Тепловой баланс помесячно насел'!P16</f>
        <v>0</v>
      </c>
      <c r="Q33" s="470"/>
    </row>
    <row r="34" spans="1:17" s="471" customFormat="1" ht="13.5">
      <c r="A34" s="546" t="s">
        <v>365</v>
      </c>
      <c r="B34" s="547">
        <f aca="true" t="shared" si="9" ref="B34:M34">B9+B13+B17+B22+B26+B28</f>
        <v>0</v>
      </c>
      <c r="C34" s="547">
        <f t="shared" si="9"/>
        <v>0</v>
      </c>
      <c r="D34" s="547">
        <f t="shared" si="9"/>
        <v>0</v>
      </c>
      <c r="E34" s="547">
        <f t="shared" si="9"/>
        <v>0</v>
      </c>
      <c r="F34" s="547">
        <f t="shared" si="9"/>
        <v>0</v>
      </c>
      <c r="G34" s="547">
        <f t="shared" si="9"/>
        <v>0</v>
      </c>
      <c r="H34" s="547">
        <f t="shared" si="9"/>
        <v>0</v>
      </c>
      <c r="I34" s="547">
        <f t="shared" si="9"/>
        <v>0</v>
      </c>
      <c r="J34" s="547">
        <f t="shared" si="9"/>
        <v>0</v>
      </c>
      <c r="K34" s="547">
        <f t="shared" si="9"/>
        <v>0</v>
      </c>
      <c r="L34" s="547">
        <f t="shared" si="9"/>
        <v>0</v>
      </c>
      <c r="M34" s="547">
        <f t="shared" si="9"/>
        <v>0</v>
      </c>
      <c r="N34" s="548">
        <f t="shared" si="1"/>
        <v>0</v>
      </c>
      <c r="O34" s="549">
        <f t="shared" si="2"/>
        <v>0</v>
      </c>
      <c r="P34" s="550">
        <f t="shared" si="3"/>
        <v>0</v>
      </c>
      <c r="Q34" s="470"/>
    </row>
    <row r="35" spans="1:17" s="489" customFormat="1" ht="18" customHeight="1">
      <c r="A35" s="551" t="s">
        <v>366</v>
      </c>
      <c r="B35" s="552"/>
      <c r="C35" s="552"/>
      <c r="D35" s="552"/>
      <c r="E35" s="552"/>
      <c r="F35" s="552"/>
      <c r="G35" s="552"/>
      <c r="H35" s="552"/>
      <c r="I35" s="552"/>
      <c r="J35" s="552"/>
      <c r="K35" s="552"/>
      <c r="L35" s="552"/>
      <c r="M35" s="552"/>
      <c r="N35" s="553"/>
      <c r="O35" s="554"/>
      <c r="P35" s="555"/>
      <c r="Q35" s="488"/>
    </row>
    <row r="36" spans="1:17" s="492" customFormat="1" ht="12.75">
      <c r="A36" s="556" t="s">
        <v>357</v>
      </c>
      <c r="B36" s="528">
        <f aca="true" t="shared" si="10" ref="B36:M36">SUM(B37:B39)</f>
        <v>0</v>
      </c>
      <c r="C36" s="528">
        <f t="shared" si="10"/>
        <v>0</v>
      </c>
      <c r="D36" s="528">
        <f t="shared" si="10"/>
        <v>0</v>
      </c>
      <c r="E36" s="528">
        <f t="shared" si="10"/>
        <v>0</v>
      </c>
      <c r="F36" s="528">
        <f t="shared" si="10"/>
        <v>0</v>
      </c>
      <c r="G36" s="528">
        <f t="shared" si="10"/>
        <v>0</v>
      </c>
      <c r="H36" s="528">
        <f t="shared" si="10"/>
        <v>0</v>
      </c>
      <c r="I36" s="528">
        <f t="shared" si="10"/>
        <v>0</v>
      </c>
      <c r="J36" s="528">
        <f t="shared" si="10"/>
        <v>0</v>
      </c>
      <c r="K36" s="528">
        <f t="shared" si="10"/>
        <v>0</v>
      </c>
      <c r="L36" s="528">
        <f t="shared" si="10"/>
        <v>0</v>
      </c>
      <c r="M36" s="528">
        <f t="shared" si="10"/>
        <v>0</v>
      </c>
      <c r="N36" s="529">
        <f aca="true" t="shared" si="11" ref="N36:N60">SUM(B36:M36)</f>
        <v>0</v>
      </c>
      <c r="O36" s="530">
        <f aca="true" t="shared" si="12" ref="O36:O62">SUM(B36:G36)</f>
        <v>0</v>
      </c>
      <c r="P36" s="531">
        <f aca="true" t="shared" si="13" ref="P36:P62">SUM(H36:M36)</f>
        <v>0</v>
      </c>
      <c r="Q36" s="491"/>
    </row>
    <row r="37" spans="1:16" ht="12.75">
      <c r="A37" s="557" t="s">
        <v>243</v>
      </c>
      <c r="B37" s="533"/>
      <c r="C37" s="533"/>
      <c r="D37" s="533"/>
      <c r="E37" s="533"/>
      <c r="F37" s="533"/>
      <c r="G37" s="533"/>
      <c r="H37" s="533"/>
      <c r="I37" s="533"/>
      <c r="J37" s="533"/>
      <c r="K37" s="533"/>
      <c r="L37" s="533"/>
      <c r="M37" s="533"/>
      <c r="N37" s="534">
        <f t="shared" si="11"/>
        <v>0</v>
      </c>
      <c r="O37" s="535">
        <f t="shared" si="12"/>
        <v>0</v>
      </c>
      <c r="P37" s="536">
        <f t="shared" si="13"/>
        <v>0</v>
      </c>
    </row>
    <row r="38" spans="1:16" ht="12.75">
      <c r="A38" s="557" t="s">
        <v>358</v>
      </c>
      <c r="B38" s="533"/>
      <c r="C38" s="533"/>
      <c r="D38" s="533"/>
      <c r="E38" s="533"/>
      <c r="F38" s="533"/>
      <c r="G38" s="533"/>
      <c r="H38" s="533"/>
      <c r="I38" s="533"/>
      <c r="J38" s="533"/>
      <c r="K38" s="533"/>
      <c r="L38" s="533"/>
      <c r="M38" s="533"/>
      <c r="N38" s="534">
        <f t="shared" si="11"/>
        <v>0</v>
      </c>
      <c r="O38" s="535">
        <f t="shared" si="12"/>
        <v>0</v>
      </c>
      <c r="P38" s="536">
        <f t="shared" si="13"/>
        <v>0</v>
      </c>
    </row>
    <row r="39" spans="1:16" ht="12.75">
      <c r="A39" s="557" t="s">
        <v>61</v>
      </c>
      <c r="B39" s="533"/>
      <c r="C39" s="533"/>
      <c r="D39" s="533"/>
      <c r="E39" s="533"/>
      <c r="F39" s="533"/>
      <c r="G39" s="533"/>
      <c r="H39" s="533"/>
      <c r="I39" s="533"/>
      <c r="J39" s="533"/>
      <c r="K39" s="533"/>
      <c r="L39" s="533"/>
      <c r="M39" s="533"/>
      <c r="N39" s="534">
        <f t="shared" si="11"/>
        <v>0</v>
      </c>
      <c r="O39" s="535">
        <f t="shared" si="12"/>
        <v>0</v>
      </c>
      <c r="P39" s="536">
        <f t="shared" si="13"/>
        <v>0</v>
      </c>
    </row>
    <row r="40" spans="1:17" s="492" customFormat="1" ht="12.75">
      <c r="A40" s="556" t="s">
        <v>359</v>
      </c>
      <c r="B40" s="528">
        <f aca="true" t="shared" si="14" ref="B40:M40">SUM(B41:B43)</f>
        <v>0</v>
      </c>
      <c r="C40" s="528">
        <f t="shared" si="14"/>
        <v>0</v>
      </c>
      <c r="D40" s="528">
        <f t="shared" si="14"/>
        <v>0</v>
      </c>
      <c r="E40" s="528">
        <f t="shared" si="14"/>
        <v>0</v>
      </c>
      <c r="F40" s="528">
        <f t="shared" si="14"/>
        <v>0</v>
      </c>
      <c r="G40" s="528">
        <f t="shared" si="14"/>
        <v>0</v>
      </c>
      <c r="H40" s="528">
        <f t="shared" si="14"/>
        <v>0</v>
      </c>
      <c r="I40" s="528">
        <f t="shared" si="14"/>
        <v>0</v>
      </c>
      <c r="J40" s="528">
        <f t="shared" si="14"/>
        <v>0</v>
      </c>
      <c r="K40" s="528">
        <f t="shared" si="14"/>
        <v>0</v>
      </c>
      <c r="L40" s="528">
        <f t="shared" si="14"/>
        <v>0</v>
      </c>
      <c r="M40" s="528">
        <f t="shared" si="14"/>
        <v>0</v>
      </c>
      <c r="N40" s="537">
        <f t="shared" si="11"/>
        <v>0</v>
      </c>
      <c r="O40" s="530">
        <f t="shared" si="12"/>
        <v>0</v>
      </c>
      <c r="P40" s="531">
        <f t="shared" si="13"/>
        <v>0</v>
      </c>
      <c r="Q40" s="491"/>
    </row>
    <row r="41" spans="1:16" ht="12.75">
      <c r="A41" s="557" t="s">
        <v>243</v>
      </c>
      <c r="B41" s="533"/>
      <c r="C41" s="533"/>
      <c r="D41" s="533"/>
      <c r="E41" s="533"/>
      <c r="F41" s="533"/>
      <c r="G41" s="533"/>
      <c r="H41" s="533"/>
      <c r="I41" s="533"/>
      <c r="J41" s="533"/>
      <c r="K41" s="533"/>
      <c r="L41" s="533"/>
      <c r="M41" s="533"/>
      <c r="N41" s="534">
        <f t="shared" si="11"/>
        <v>0</v>
      </c>
      <c r="O41" s="535">
        <f t="shared" si="12"/>
        <v>0</v>
      </c>
      <c r="P41" s="536">
        <f t="shared" si="13"/>
        <v>0</v>
      </c>
    </row>
    <row r="42" spans="1:16" ht="12.75">
      <c r="A42" s="557" t="s">
        <v>358</v>
      </c>
      <c r="B42" s="533"/>
      <c r="C42" s="533"/>
      <c r="D42" s="533"/>
      <c r="E42" s="533"/>
      <c r="F42" s="533"/>
      <c r="G42" s="533"/>
      <c r="H42" s="533"/>
      <c r="I42" s="533"/>
      <c r="J42" s="533"/>
      <c r="K42" s="533"/>
      <c r="L42" s="533"/>
      <c r="M42" s="533"/>
      <c r="N42" s="534">
        <f t="shared" si="11"/>
        <v>0</v>
      </c>
      <c r="O42" s="535">
        <f t="shared" si="12"/>
        <v>0</v>
      </c>
      <c r="P42" s="536">
        <f t="shared" si="13"/>
        <v>0</v>
      </c>
    </row>
    <row r="43" spans="1:16" ht="12.75">
      <c r="A43" s="557" t="s">
        <v>61</v>
      </c>
      <c r="B43" s="533"/>
      <c r="C43" s="533"/>
      <c r="D43" s="533"/>
      <c r="E43" s="533"/>
      <c r="F43" s="533"/>
      <c r="G43" s="533"/>
      <c r="H43" s="533"/>
      <c r="I43" s="533"/>
      <c r="J43" s="533"/>
      <c r="K43" s="533"/>
      <c r="L43" s="533"/>
      <c r="M43" s="533"/>
      <c r="N43" s="534">
        <f t="shared" si="11"/>
        <v>0</v>
      </c>
      <c r="O43" s="535">
        <f t="shared" si="12"/>
        <v>0</v>
      </c>
      <c r="P43" s="536">
        <f t="shared" si="13"/>
        <v>0</v>
      </c>
    </row>
    <row r="44" spans="1:17" s="492" customFormat="1" ht="12.75">
      <c r="A44" s="556" t="s">
        <v>360</v>
      </c>
      <c r="B44" s="538">
        <f aca="true" t="shared" si="15" ref="B44:M44">SUM(B45:B48)</f>
        <v>0</v>
      </c>
      <c r="C44" s="538">
        <f t="shared" si="15"/>
        <v>0</v>
      </c>
      <c r="D44" s="538">
        <f t="shared" si="15"/>
        <v>0</v>
      </c>
      <c r="E44" s="538">
        <f t="shared" si="15"/>
        <v>0</v>
      </c>
      <c r="F44" s="538">
        <f t="shared" si="15"/>
        <v>0</v>
      </c>
      <c r="G44" s="538">
        <f t="shared" si="15"/>
        <v>0</v>
      </c>
      <c r="H44" s="538">
        <f t="shared" si="15"/>
        <v>0</v>
      </c>
      <c r="I44" s="538">
        <f t="shared" si="15"/>
        <v>0</v>
      </c>
      <c r="J44" s="538">
        <f t="shared" si="15"/>
        <v>0</v>
      </c>
      <c r="K44" s="538">
        <f t="shared" si="15"/>
        <v>0</v>
      </c>
      <c r="L44" s="538">
        <f t="shared" si="15"/>
        <v>0</v>
      </c>
      <c r="M44" s="538">
        <f t="shared" si="15"/>
        <v>0</v>
      </c>
      <c r="N44" s="537">
        <f t="shared" si="11"/>
        <v>0</v>
      </c>
      <c r="O44" s="530">
        <f t="shared" si="12"/>
        <v>0</v>
      </c>
      <c r="P44" s="531">
        <f t="shared" si="13"/>
        <v>0</v>
      </c>
      <c r="Q44" s="491"/>
    </row>
    <row r="45" spans="1:16" ht="12.75">
      <c r="A45" s="557" t="s">
        <v>361</v>
      </c>
      <c r="B45" s="533"/>
      <c r="C45" s="533"/>
      <c r="D45" s="533"/>
      <c r="E45" s="533"/>
      <c r="F45" s="533"/>
      <c r="G45" s="533"/>
      <c r="H45" s="533"/>
      <c r="I45" s="533"/>
      <c r="J45" s="533"/>
      <c r="K45" s="533"/>
      <c r="L45" s="533"/>
      <c r="M45" s="533"/>
      <c r="N45" s="534">
        <f t="shared" si="11"/>
        <v>0</v>
      </c>
      <c r="O45" s="535">
        <f t="shared" si="12"/>
        <v>0</v>
      </c>
      <c r="P45" s="536">
        <f t="shared" si="13"/>
        <v>0</v>
      </c>
    </row>
    <row r="46" spans="1:16" ht="12.75">
      <c r="A46" s="557" t="s">
        <v>243</v>
      </c>
      <c r="B46" s="533"/>
      <c r="C46" s="533"/>
      <c r="D46" s="533"/>
      <c r="E46" s="533"/>
      <c r="F46" s="533"/>
      <c r="G46" s="533"/>
      <c r="H46" s="533"/>
      <c r="I46" s="533"/>
      <c r="J46" s="533"/>
      <c r="K46" s="533"/>
      <c r="L46" s="533"/>
      <c r="M46" s="533"/>
      <c r="N46" s="534">
        <f t="shared" si="11"/>
        <v>0</v>
      </c>
      <c r="O46" s="535">
        <f t="shared" si="12"/>
        <v>0</v>
      </c>
      <c r="P46" s="536">
        <f t="shared" si="13"/>
        <v>0</v>
      </c>
    </row>
    <row r="47" spans="1:16" ht="12.75">
      <c r="A47" s="557" t="s">
        <v>358</v>
      </c>
      <c r="B47" s="533"/>
      <c r="C47" s="533"/>
      <c r="D47" s="533"/>
      <c r="E47" s="533"/>
      <c r="F47" s="533"/>
      <c r="G47" s="533"/>
      <c r="H47" s="533"/>
      <c r="I47" s="533"/>
      <c r="J47" s="533"/>
      <c r="K47" s="533"/>
      <c r="L47" s="533"/>
      <c r="M47" s="533"/>
      <c r="N47" s="534">
        <f t="shared" si="11"/>
        <v>0</v>
      </c>
      <c r="O47" s="535">
        <f t="shared" si="12"/>
        <v>0</v>
      </c>
      <c r="P47" s="536">
        <f t="shared" si="13"/>
        <v>0</v>
      </c>
    </row>
    <row r="48" spans="1:16" ht="12.75">
      <c r="A48" s="557" t="s">
        <v>61</v>
      </c>
      <c r="B48" s="533"/>
      <c r="C48" s="533"/>
      <c r="D48" s="533"/>
      <c r="E48" s="533"/>
      <c r="F48" s="533"/>
      <c r="G48" s="533"/>
      <c r="H48" s="533"/>
      <c r="I48" s="533"/>
      <c r="J48" s="533"/>
      <c r="K48" s="533"/>
      <c r="L48" s="533"/>
      <c r="M48" s="533"/>
      <c r="N48" s="534">
        <f t="shared" si="11"/>
        <v>0</v>
      </c>
      <c r="O48" s="535">
        <f t="shared" si="12"/>
        <v>0</v>
      </c>
      <c r="P48" s="536">
        <f t="shared" si="13"/>
        <v>0</v>
      </c>
    </row>
    <row r="49" spans="1:17" s="492" customFormat="1" ht="12.75">
      <c r="A49" s="556" t="s">
        <v>362</v>
      </c>
      <c r="B49" s="538">
        <f aca="true" t="shared" si="16" ref="B49:M49">SUM(B50:B52)</f>
        <v>0</v>
      </c>
      <c r="C49" s="538">
        <f t="shared" si="16"/>
        <v>0</v>
      </c>
      <c r="D49" s="538">
        <f t="shared" si="16"/>
        <v>0</v>
      </c>
      <c r="E49" s="538">
        <f t="shared" si="16"/>
        <v>0</v>
      </c>
      <c r="F49" s="538">
        <f t="shared" si="16"/>
        <v>0</v>
      </c>
      <c r="G49" s="538">
        <f t="shared" si="16"/>
        <v>0</v>
      </c>
      <c r="H49" s="538">
        <f t="shared" si="16"/>
        <v>0</v>
      </c>
      <c r="I49" s="538">
        <f t="shared" si="16"/>
        <v>0</v>
      </c>
      <c r="J49" s="538">
        <f t="shared" si="16"/>
        <v>0</v>
      </c>
      <c r="K49" s="538">
        <f t="shared" si="16"/>
        <v>0</v>
      </c>
      <c r="L49" s="538">
        <f t="shared" si="16"/>
        <v>0</v>
      </c>
      <c r="M49" s="538">
        <f t="shared" si="16"/>
        <v>0</v>
      </c>
      <c r="N49" s="537">
        <f t="shared" si="11"/>
        <v>0</v>
      </c>
      <c r="O49" s="530">
        <f t="shared" si="12"/>
        <v>0</v>
      </c>
      <c r="P49" s="531">
        <f t="shared" si="13"/>
        <v>0</v>
      </c>
      <c r="Q49" s="491"/>
    </row>
    <row r="50" spans="1:16" ht="12.75">
      <c r="A50" s="557" t="s">
        <v>361</v>
      </c>
      <c r="B50" s="533"/>
      <c r="C50" s="533"/>
      <c r="D50" s="533"/>
      <c r="E50" s="533"/>
      <c r="F50" s="533"/>
      <c r="G50" s="533"/>
      <c r="H50" s="533"/>
      <c r="I50" s="533"/>
      <c r="J50" s="533"/>
      <c r="K50" s="533"/>
      <c r="L50" s="533"/>
      <c r="M50" s="533"/>
      <c r="N50" s="534">
        <f t="shared" si="11"/>
        <v>0</v>
      </c>
      <c r="O50" s="535">
        <f t="shared" si="12"/>
        <v>0</v>
      </c>
      <c r="P50" s="536">
        <f t="shared" si="13"/>
        <v>0</v>
      </c>
    </row>
    <row r="51" spans="1:16" ht="12.75">
      <c r="A51" s="557" t="s">
        <v>358</v>
      </c>
      <c r="B51" s="533"/>
      <c r="C51" s="533"/>
      <c r="D51" s="533"/>
      <c r="E51" s="533"/>
      <c r="F51" s="533"/>
      <c r="G51" s="533"/>
      <c r="H51" s="533"/>
      <c r="I51" s="533"/>
      <c r="J51" s="533"/>
      <c r="K51" s="533"/>
      <c r="L51" s="533"/>
      <c r="M51" s="533"/>
      <c r="N51" s="534">
        <f t="shared" si="11"/>
        <v>0</v>
      </c>
      <c r="O51" s="535">
        <f t="shared" si="12"/>
        <v>0</v>
      </c>
      <c r="P51" s="536">
        <f t="shared" si="13"/>
        <v>0</v>
      </c>
    </row>
    <row r="52" spans="1:16" ht="12.75">
      <c r="A52" s="557" t="s">
        <v>61</v>
      </c>
      <c r="B52" s="533"/>
      <c r="C52" s="533"/>
      <c r="D52" s="533"/>
      <c r="E52" s="533"/>
      <c r="F52" s="533"/>
      <c r="G52" s="533"/>
      <c r="H52" s="533"/>
      <c r="I52" s="533"/>
      <c r="J52" s="533"/>
      <c r="K52" s="533"/>
      <c r="L52" s="533"/>
      <c r="M52" s="533"/>
      <c r="N52" s="534">
        <f t="shared" si="11"/>
        <v>0</v>
      </c>
      <c r="O52" s="535">
        <f t="shared" si="12"/>
        <v>0</v>
      </c>
      <c r="P52" s="536">
        <f t="shared" si="13"/>
        <v>0</v>
      </c>
    </row>
    <row r="53" spans="1:17" s="492" customFormat="1" ht="12.75">
      <c r="A53" s="558" t="s">
        <v>343</v>
      </c>
      <c r="B53" s="538">
        <f>SUM(B54:B58)</f>
        <v>3937.372</v>
      </c>
      <c r="C53" s="538">
        <f aca="true" t="shared" si="17" ref="C53:M53">SUM(C54:C58)</f>
        <v>3267.701</v>
      </c>
      <c r="D53" s="538">
        <f t="shared" si="17"/>
        <v>3319.5649999999996</v>
      </c>
      <c r="E53" s="538">
        <f t="shared" si="17"/>
        <v>1651.3529999999998</v>
      </c>
      <c r="F53" s="538">
        <f t="shared" si="17"/>
        <v>708.293</v>
      </c>
      <c r="G53" s="538">
        <f t="shared" si="17"/>
        <v>646.728</v>
      </c>
      <c r="H53" s="538">
        <f t="shared" si="17"/>
        <v>576.388</v>
      </c>
      <c r="I53" s="538">
        <f t="shared" si="17"/>
        <v>486.29499999999996</v>
      </c>
      <c r="J53" s="538">
        <f t="shared" si="17"/>
        <v>646.323</v>
      </c>
      <c r="K53" s="538">
        <f t="shared" si="17"/>
        <v>2302.821</v>
      </c>
      <c r="L53" s="538">
        <f t="shared" si="17"/>
        <v>3214.4519999999998</v>
      </c>
      <c r="M53" s="538">
        <f t="shared" si="17"/>
        <v>3864.88</v>
      </c>
      <c r="N53" s="537">
        <f t="shared" si="11"/>
        <v>24622.171</v>
      </c>
      <c r="O53" s="530">
        <f t="shared" si="12"/>
        <v>13531.011999999997</v>
      </c>
      <c r="P53" s="531">
        <f t="shared" si="13"/>
        <v>11091.159000000001</v>
      </c>
      <c r="Q53" s="491"/>
    </row>
    <row r="54" spans="1:16" ht="12.75">
      <c r="A54" s="557" t="s">
        <v>361</v>
      </c>
      <c r="B54" s="533"/>
      <c r="C54" s="533"/>
      <c r="D54" s="533"/>
      <c r="E54" s="533"/>
      <c r="F54" s="533"/>
      <c r="G54" s="533"/>
      <c r="H54" s="533"/>
      <c r="I54" s="533"/>
      <c r="J54" s="533"/>
      <c r="K54" s="533"/>
      <c r="L54" s="533"/>
      <c r="M54" s="533"/>
      <c r="N54" s="534">
        <f t="shared" si="11"/>
        <v>0</v>
      </c>
      <c r="O54" s="530">
        <f t="shared" si="12"/>
        <v>0</v>
      </c>
      <c r="P54" s="531">
        <f t="shared" si="13"/>
        <v>0</v>
      </c>
    </row>
    <row r="55" spans="1:16" ht="12.75">
      <c r="A55" s="557" t="s">
        <v>243</v>
      </c>
      <c r="B55" s="559">
        <v>239.6</v>
      </c>
      <c r="C55" s="559">
        <v>213.427</v>
      </c>
      <c r="D55" s="559">
        <v>202.611</v>
      </c>
      <c r="E55" s="559">
        <v>98.609</v>
      </c>
      <c r="F55" s="559">
        <v>74.951</v>
      </c>
      <c r="G55" s="559">
        <v>57.523</v>
      </c>
      <c r="H55" s="559">
        <v>29.364</v>
      </c>
      <c r="I55" s="559">
        <v>18.816</v>
      </c>
      <c r="J55" s="559">
        <v>66.746</v>
      </c>
      <c r="K55" s="559">
        <v>171.364</v>
      </c>
      <c r="L55" s="559">
        <v>200.754</v>
      </c>
      <c r="M55" s="559">
        <v>252.187</v>
      </c>
      <c r="N55" s="534">
        <f t="shared" si="11"/>
        <v>1625.9520000000002</v>
      </c>
      <c r="O55" s="530">
        <f t="shared" si="12"/>
        <v>886.7210000000001</v>
      </c>
      <c r="P55" s="531">
        <f t="shared" si="13"/>
        <v>739.231</v>
      </c>
    </row>
    <row r="56" spans="1:16" ht="12.75">
      <c r="A56" s="557" t="s">
        <v>358</v>
      </c>
      <c r="B56" s="559">
        <v>715</v>
      </c>
      <c r="C56" s="559">
        <v>581.4</v>
      </c>
      <c r="D56" s="559">
        <v>598.603</v>
      </c>
      <c r="E56" s="559">
        <v>314.4</v>
      </c>
      <c r="F56" s="559">
        <v>98.37</v>
      </c>
      <c r="G56" s="559">
        <v>84.163</v>
      </c>
      <c r="H56" s="559">
        <v>83.383</v>
      </c>
      <c r="I56" s="559">
        <v>76.862</v>
      </c>
      <c r="J56" s="559">
        <v>86.893</v>
      </c>
      <c r="K56" s="559">
        <v>441.342</v>
      </c>
      <c r="L56" s="559">
        <v>630.905</v>
      </c>
      <c r="M56" s="559">
        <v>731.883</v>
      </c>
      <c r="N56" s="534">
        <f t="shared" si="11"/>
        <v>4443.204</v>
      </c>
      <c r="O56" s="530">
        <f t="shared" si="12"/>
        <v>2391.9359999999997</v>
      </c>
      <c r="P56" s="531">
        <f t="shared" si="13"/>
        <v>2051.268</v>
      </c>
    </row>
    <row r="57" spans="1:16" ht="12.75">
      <c r="A57" s="557" t="s">
        <v>61</v>
      </c>
      <c r="B57" s="560">
        <v>41.64</v>
      </c>
      <c r="C57" s="560">
        <v>41.64</v>
      </c>
      <c r="D57" s="560">
        <v>41.64</v>
      </c>
      <c r="E57" s="560">
        <v>41.64</v>
      </c>
      <c r="F57" s="560">
        <v>41.64</v>
      </c>
      <c r="G57" s="560">
        <v>41.64</v>
      </c>
      <c r="H57" s="560">
        <v>41.64</v>
      </c>
      <c r="I57" s="560">
        <v>41.64</v>
      </c>
      <c r="J57" s="560">
        <v>41.64</v>
      </c>
      <c r="K57" s="560">
        <v>41.64</v>
      </c>
      <c r="L57" s="560">
        <v>41.64</v>
      </c>
      <c r="M57" s="560">
        <v>41.64</v>
      </c>
      <c r="N57" s="534">
        <f t="shared" si="11"/>
        <v>499.6799999999999</v>
      </c>
      <c r="O57" s="561">
        <f t="shared" si="12"/>
        <v>249.83999999999997</v>
      </c>
      <c r="P57" s="562">
        <f t="shared" si="13"/>
        <v>249.83999999999997</v>
      </c>
    </row>
    <row r="58" spans="1:16" ht="12.75">
      <c r="A58" s="563" t="s">
        <v>241</v>
      </c>
      <c r="B58" s="560">
        <f>'Тепловой баланс помесячно насел'!B24</f>
        <v>2941.132</v>
      </c>
      <c r="C58" s="560">
        <f>'Тепловой баланс помесячно насел'!C24</f>
        <v>2431.234</v>
      </c>
      <c r="D58" s="560">
        <f>'Тепловой баланс помесячно насел'!D24</f>
        <v>2476.711</v>
      </c>
      <c r="E58" s="560">
        <f>'Тепловой баланс помесячно насел'!E24</f>
        <v>1196.704</v>
      </c>
      <c r="F58" s="560">
        <f>'Тепловой баланс помесячно насел'!F24</f>
        <v>493.332</v>
      </c>
      <c r="G58" s="560">
        <f>'Тепловой баланс помесячно насел'!G24</f>
        <v>463.402</v>
      </c>
      <c r="H58" s="560">
        <f>'Тепловой баланс помесячно насел'!H24</f>
        <v>422.001</v>
      </c>
      <c r="I58" s="560">
        <f>'Тепловой баланс помесячно насел'!I24</f>
        <v>348.977</v>
      </c>
      <c r="J58" s="560">
        <f>'Тепловой баланс помесячно насел'!J24</f>
        <v>451.044</v>
      </c>
      <c r="K58" s="560">
        <f>'Тепловой баланс помесячно насел'!K24</f>
        <v>1648.475</v>
      </c>
      <c r="L58" s="560">
        <f>'Тепловой баланс помесячно насел'!L24</f>
        <v>2341.153</v>
      </c>
      <c r="M58" s="560">
        <f>'Тепловой баланс помесячно насел'!M24</f>
        <v>2839.17</v>
      </c>
      <c r="N58" s="543">
        <f>'Тепловой баланс помесячно насел'!N24</f>
        <v>18053.335000000003</v>
      </c>
      <c r="O58" s="564">
        <f>'Тепловой баланс помесячно насел'!O24</f>
        <v>10002.515</v>
      </c>
      <c r="P58" s="565">
        <f>'Тепловой баланс помесячно насел'!P24</f>
        <v>8050.82</v>
      </c>
    </row>
    <row r="59" spans="1:17" s="489" customFormat="1" ht="13.5">
      <c r="A59" s="566" t="s">
        <v>367</v>
      </c>
      <c r="B59" s="547">
        <f aca="true" t="shared" si="18" ref="B59:M59">B36+B40+B44+B49+B53</f>
        <v>3937.372</v>
      </c>
      <c r="C59" s="547">
        <f t="shared" si="18"/>
        <v>3267.701</v>
      </c>
      <c r="D59" s="547">
        <f t="shared" si="18"/>
        <v>3319.5649999999996</v>
      </c>
      <c r="E59" s="547">
        <f t="shared" si="18"/>
        <v>1651.3529999999998</v>
      </c>
      <c r="F59" s="547">
        <f t="shared" si="18"/>
        <v>708.293</v>
      </c>
      <c r="G59" s="547">
        <f t="shared" si="18"/>
        <v>646.728</v>
      </c>
      <c r="H59" s="547">
        <f t="shared" si="18"/>
        <v>576.388</v>
      </c>
      <c r="I59" s="547">
        <f t="shared" si="18"/>
        <v>486.29499999999996</v>
      </c>
      <c r="J59" s="547">
        <f t="shared" si="18"/>
        <v>646.323</v>
      </c>
      <c r="K59" s="547">
        <f t="shared" si="18"/>
        <v>2302.821</v>
      </c>
      <c r="L59" s="547">
        <f t="shared" si="18"/>
        <v>3214.4519999999998</v>
      </c>
      <c r="M59" s="547">
        <f t="shared" si="18"/>
        <v>3864.88</v>
      </c>
      <c r="N59" s="548">
        <f t="shared" si="11"/>
        <v>24622.171</v>
      </c>
      <c r="O59" s="567">
        <f t="shared" si="12"/>
        <v>13531.011999999997</v>
      </c>
      <c r="P59" s="568">
        <f t="shared" si="13"/>
        <v>11091.159000000001</v>
      </c>
      <c r="Q59" s="488"/>
    </row>
    <row r="60" spans="1:17" s="497" customFormat="1" ht="24">
      <c r="A60" s="569" t="s">
        <v>368</v>
      </c>
      <c r="B60" s="570">
        <f aca="true" t="shared" si="19" ref="B60:M60">B34+B59</f>
        <v>3937.372</v>
      </c>
      <c r="C60" s="570">
        <f t="shared" si="19"/>
        <v>3267.701</v>
      </c>
      <c r="D60" s="570">
        <f t="shared" si="19"/>
        <v>3319.5649999999996</v>
      </c>
      <c r="E60" s="570">
        <f t="shared" si="19"/>
        <v>1651.3529999999998</v>
      </c>
      <c r="F60" s="570">
        <f t="shared" si="19"/>
        <v>708.293</v>
      </c>
      <c r="G60" s="570">
        <f t="shared" si="19"/>
        <v>646.728</v>
      </c>
      <c r="H60" s="570">
        <f t="shared" si="19"/>
        <v>576.388</v>
      </c>
      <c r="I60" s="570">
        <f t="shared" si="19"/>
        <v>486.29499999999996</v>
      </c>
      <c r="J60" s="570">
        <f t="shared" si="19"/>
        <v>646.323</v>
      </c>
      <c r="K60" s="570">
        <f t="shared" si="19"/>
        <v>2302.821</v>
      </c>
      <c r="L60" s="570">
        <f t="shared" si="19"/>
        <v>3214.4519999999998</v>
      </c>
      <c r="M60" s="570">
        <f t="shared" si="19"/>
        <v>3864.88</v>
      </c>
      <c r="N60" s="571">
        <f t="shared" si="11"/>
        <v>24622.171</v>
      </c>
      <c r="O60" s="572">
        <f t="shared" si="12"/>
        <v>13531.011999999997</v>
      </c>
      <c r="P60" s="573">
        <f t="shared" si="13"/>
        <v>11091.159000000001</v>
      </c>
      <c r="Q60" s="488"/>
    </row>
    <row r="61" spans="1:17" s="497" customFormat="1" ht="24.75">
      <c r="A61" s="574" t="s">
        <v>369</v>
      </c>
      <c r="B61" s="575">
        <f>B60-B62</f>
        <v>3895.732</v>
      </c>
      <c r="C61" s="575">
        <f aca="true" t="shared" si="20" ref="C61:N61">C60-C62</f>
        <v>3226.061</v>
      </c>
      <c r="D61" s="575">
        <f t="shared" si="20"/>
        <v>3277.9249999999997</v>
      </c>
      <c r="E61" s="575">
        <f t="shared" si="20"/>
        <v>1609.7129999999997</v>
      </c>
      <c r="F61" s="575">
        <f t="shared" si="20"/>
        <v>666.653</v>
      </c>
      <c r="G61" s="575">
        <f t="shared" si="20"/>
        <v>605.088</v>
      </c>
      <c r="H61" s="575">
        <f t="shared" si="20"/>
        <v>534.748</v>
      </c>
      <c r="I61" s="575">
        <f t="shared" si="20"/>
        <v>444.655</v>
      </c>
      <c r="J61" s="575">
        <f t="shared" si="20"/>
        <v>604.683</v>
      </c>
      <c r="K61" s="575">
        <f t="shared" si="20"/>
        <v>2261.181</v>
      </c>
      <c r="L61" s="575">
        <f t="shared" si="20"/>
        <v>3172.812</v>
      </c>
      <c r="M61" s="575">
        <f t="shared" si="20"/>
        <v>3823.2400000000002</v>
      </c>
      <c r="N61" s="576">
        <f t="shared" si="20"/>
        <v>24122.490999999998</v>
      </c>
      <c r="O61" s="577">
        <f t="shared" si="12"/>
        <v>13281.171999999999</v>
      </c>
      <c r="P61" s="578">
        <f t="shared" si="13"/>
        <v>10841.319</v>
      </c>
      <c r="Q61" s="488"/>
    </row>
    <row r="62" spans="1:16" ht="25.5" customHeight="1">
      <c r="A62" s="579" t="s">
        <v>61</v>
      </c>
      <c r="B62" s="580">
        <f aca="true" t="shared" si="21" ref="B62:N62">B12+B16+B21+B25+B32+B39+B43+B48+B52+B57</f>
        <v>41.64</v>
      </c>
      <c r="C62" s="580">
        <f t="shared" si="21"/>
        <v>41.64</v>
      </c>
      <c r="D62" s="580">
        <f t="shared" si="21"/>
        <v>41.64</v>
      </c>
      <c r="E62" s="580">
        <f t="shared" si="21"/>
        <v>41.64</v>
      </c>
      <c r="F62" s="580">
        <f t="shared" si="21"/>
        <v>41.64</v>
      </c>
      <c r="G62" s="580">
        <f t="shared" si="21"/>
        <v>41.64</v>
      </c>
      <c r="H62" s="580">
        <f t="shared" si="21"/>
        <v>41.64</v>
      </c>
      <c r="I62" s="580">
        <f t="shared" si="21"/>
        <v>41.64</v>
      </c>
      <c r="J62" s="580">
        <f t="shared" si="21"/>
        <v>41.64</v>
      </c>
      <c r="K62" s="580">
        <f t="shared" si="21"/>
        <v>41.64</v>
      </c>
      <c r="L62" s="580">
        <f t="shared" si="21"/>
        <v>41.64</v>
      </c>
      <c r="M62" s="580">
        <f t="shared" si="21"/>
        <v>41.64</v>
      </c>
      <c r="N62" s="581">
        <f t="shared" si="21"/>
        <v>499.6799999999999</v>
      </c>
      <c r="O62" s="582">
        <f t="shared" si="12"/>
        <v>249.83999999999997</v>
      </c>
      <c r="P62" s="583">
        <f t="shared" si="13"/>
        <v>249.83999999999997</v>
      </c>
    </row>
    <row r="63" spans="1:16" ht="12.75">
      <c r="A63" s="557" t="s">
        <v>370</v>
      </c>
      <c r="B63" s="584">
        <v>353.249</v>
      </c>
      <c r="C63" s="584">
        <v>318.838</v>
      </c>
      <c r="D63" s="584">
        <v>317.924</v>
      </c>
      <c r="E63" s="584">
        <v>283.189</v>
      </c>
      <c r="F63" s="584">
        <v>198.241</v>
      </c>
      <c r="G63" s="584">
        <v>193.136</v>
      </c>
      <c r="H63" s="584">
        <v>194.205</v>
      </c>
      <c r="I63" s="584">
        <v>125.293</v>
      </c>
      <c r="J63" s="584">
        <v>193.546</v>
      </c>
      <c r="K63" s="584">
        <v>283.29</v>
      </c>
      <c r="L63" s="584">
        <v>318.924</v>
      </c>
      <c r="M63" s="584">
        <v>352.649</v>
      </c>
      <c r="N63" s="581">
        <f>SUM(B63:M63)</f>
        <v>3132.4840000000004</v>
      </c>
      <c r="O63" s="585">
        <f aca="true" t="shared" si="22" ref="O63:O70">SUM(B63:G63)</f>
        <v>1664.577</v>
      </c>
      <c r="P63" s="586">
        <f aca="true" t="shared" si="23" ref="P63:P70">SUM(H63:M63)</f>
        <v>1467.907</v>
      </c>
    </row>
    <row r="64" spans="1:16" ht="12">
      <c r="A64" s="587" t="s">
        <v>371</v>
      </c>
      <c r="B64" s="588">
        <f aca="true" t="shared" si="24" ref="B64:M64">B63/B65</f>
        <v>0.08233050646980938</v>
      </c>
      <c r="C64" s="588">
        <f t="shared" si="24"/>
        <v>0.08889851748440489</v>
      </c>
      <c r="D64" s="588">
        <f t="shared" si="24"/>
        <v>0.08740205125018935</v>
      </c>
      <c r="E64" s="588">
        <f t="shared" si="24"/>
        <v>0.14638555275615625</v>
      </c>
      <c r="F64" s="588">
        <f t="shared" si="24"/>
        <v>0.21868015981750272</v>
      </c>
      <c r="G64" s="588">
        <f t="shared" si="24"/>
        <v>0.22996104131145045</v>
      </c>
      <c r="H64" s="588">
        <f t="shared" si="24"/>
        <v>0.25202019743236703</v>
      </c>
      <c r="I64" s="588">
        <f t="shared" si="24"/>
        <v>0.2048650398634375</v>
      </c>
      <c r="J64" s="588">
        <f t="shared" si="24"/>
        <v>0.23044784365180762</v>
      </c>
      <c r="K64" s="588">
        <f t="shared" si="24"/>
        <v>0.10954286184931739</v>
      </c>
      <c r="L64" s="588">
        <f t="shared" si="24"/>
        <v>0.09026041949682118</v>
      </c>
      <c r="M64" s="588">
        <f t="shared" si="24"/>
        <v>0.08361507413464139</v>
      </c>
      <c r="N64" s="589">
        <f>N63/N65</f>
        <v>0.11286337372955998</v>
      </c>
      <c r="O64" s="535">
        <f>O63/O65</f>
        <v>0.1095434339531031</v>
      </c>
      <c r="P64" s="536">
        <f>P63/P65</f>
        <v>0.11688026800719097</v>
      </c>
    </row>
    <row r="65" spans="1:16" ht="12">
      <c r="A65" s="587" t="s">
        <v>372</v>
      </c>
      <c r="B65" s="588">
        <f>B60+B63</f>
        <v>4290.621</v>
      </c>
      <c r="C65" s="584">
        <f aca="true" t="shared" si="25" ref="C65:M65">C60+C63</f>
        <v>3586.539</v>
      </c>
      <c r="D65" s="584">
        <f t="shared" si="25"/>
        <v>3637.4889999999996</v>
      </c>
      <c r="E65" s="584">
        <f t="shared" si="25"/>
        <v>1934.542</v>
      </c>
      <c r="F65" s="584">
        <f t="shared" si="25"/>
        <v>906.534</v>
      </c>
      <c r="G65" s="584">
        <f t="shared" si="25"/>
        <v>839.8639999999999</v>
      </c>
      <c r="H65" s="584">
        <f t="shared" si="25"/>
        <v>770.5930000000001</v>
      </c>
      <c r="I65" s="584">
        <f t="shared" si="25"/>
        <v>611.588</v>
      </c>
      <c r="J65" s="584">
        <f t="shared" si="25"/>
        <v>839.8689999999999</v>
      </c>
      <c r="K65" s="584">
        <f t="shared" si="25"/>
        <v>2586.111</v>
      </c>
      <c r="L65" s="588">
        <f t="shared" si="25"/>
        <v>3533.3759999999997</v>
      </c>
      <c r="M65" s="584">
        <f t="shared" si="25"/>
        <v>4217.529</v>
      </c>
      <c r="N65" s="589">
        <f>SUM(B65:M65)</f>
        <v>27754.655</v>
      </c>
      <c r="O65" s="535">
        <f t="shared" si="22"/>
        <v>15195.589</v>
      </c>
      <c r="P65" s="536">
        <f t="shared" si="23"/>
        <v>12559.066</v>
      </c>
    </row>
    <row r="66" spans="1:16" ht="12">
      <c r="A66" s="590" t="s">
        <v>373</v>
      </c>
      <c r="B66" s="588">
        <v>0</v>
      </c>
      <c r="C66" s="588"/>
      <c r="D66" s="588"/>
      <c r="E66" s="588"/>
      <c r="F66" s="588"/>
      <c r="G66" s="588"/>
      <c r="H66" s="588"/>
      <c r="I66" s="588"/>
      <c r="J66" s="588"/>
      <c r="K66" s="588"/>
      <c r="L66" s="588"/>
      <c r="M66" s="588"/>
      <c r="N66" s="589">
        <f>SUM(B66:M66)</f>
        <v>0</v>
      </c>
      <c r="O66" s="535">
        <f t="shared" si="22"/>
        <v>0</v>
      </c>
      <c r="P66" s="536">
        <f t="shared" si="23"/>
        <v>0</v>
      </c>
    </row>
    <row r="67" spans="1:16" ht="36">
      <c r="A67" s="591" t="s">
        <v>374</v>
      </c>
      <c r="B67" s="592">
        <f>B65-B66</f>
        <v>4290.621</v>
      </c>
      <c r="C67" s="593">
        <f aca="true" t="shared" si="26" ref="C67:L67">C65-C66</f>
        <v>3586.539</v>
      </c>
      <c r="D67" s="593">
        <f t="shared" si="26"/>
        <v>3637.4889999999996</v>
      </c>
      <c r="E67" s="593">
        <f t="shared" si="26"/>
        <v>1934.542</v>
      </c>
      <c r="F67" s="593">
        <f t="shared" si="26"/>
        <v>906.534</v>
      </c>
      <c r="G67" s="593">
        <f t="shared" si="26"/>
        <v>839.8639999999999</v>
      </c>
      <c r="H67" s="593">
        <f t="shared" si="26"/>
        <v>770.5930000000001</v>
      </c>
      <c r="I67" s="593">
        <f t="shared" si="26"/>
        <v>611.588</v>
      </c>
      <c r="J67" s="593">
        <f t="shared" si="26"/>
        <v>839.8689999999999</v>
      </c>
      <c r="K67" s="593">
        <f t="shared" si="26"/>
        <v>2586.111</v>
      </c>
      <c r="L67" s="593">
        <f t="shared" si="26"/>
        <v>3533.3759999999997</v>
      </c>
      <c r="M67" s="592">
        <f>M65-M66</f>
        <v>4217.529</v>
      </c>
      <c r="N67" s="594">
        <f>SUM(B67:M67)</f>
        <v>27754.655</v>
      </c>
      <c r="O67" s="535">
        <f t="shared" si="22"/>
        <v>15195.589</v>
      </c>
      <c r="P67" s="536">
        <f t="shared" si="23"/>
        <v>12559.066</v>
      </c>
    </row>
    <row r="68" spans="1:16" ht="12">
      <c r="A68" s="595" t="s">
        <v>375</v>
      </c>
      <c r="B68" s="592">
        <v>12</v>
      </c>
      <c r="C68" s="593">
        <v>11</v>
      </c>
      <c r="D68" s="593">
        <v>11</v>
      </c>
      <c r="E68" s="593">
        <v>6</v>
      </c>
      <c r="F68" s="593">
        <v>6</v>
      </c>
      <c r="G68" s="593">
        <v>6</v>
      </c>
      <c r="H68" s="593">
        <v>6</v>
      </c>
      <c r="I68" s="593">
        <v>6</v>
      </c>
      <c r="J68" s="593">
        <v>6</v>
      </c>
      <c r="K68" s="593">
        <v>6</v>
      </c>
      <c r="L68" s="593">
        <v>11</v>
      </c>
      <c r="M68" s="593">
        <v>11</v>
      </c>
      <c r="N68" s="594">
        <f>SUM(B68:M68)</f>
        <v>98</v>
      </c>
      <c r="O68" s="561">
        <f t="shared" si="22"/>
        <v>52</v>
      </c>
      <c r="P68" s="562">
        <f t="shared" si="23"/>
        <v>46</v>
      </c>
    </row>
    <row r="69" spans="1:16" ht="12.75">
      <c r="A69" s="596" t="s">
        <v>376</v>
      </c>
      <c r="B69" s="597">
        <f>B68/B70</f>
        <v>0.002788997683040175</v>
      </c>
      <c r="C69" s="597">
        <f aca="true" t="shared" si="27" ref="C69:M69">C68/C70</f>
        <v>0.003057645796195677</v>
      </c>
      <c r="D69" s="597">
        <f t="shared" si="27"/>
        <v>0.0030149467354841967</v>
      </c>
      <c r="E69" s="597">
        <f t="shared" si="27"/>
        <v>0.0030919196801718284</v>
      </c>
      <c r="F69" s="597">
        <f t="shared" si="27"/>
        <v>0.006575097475820079</v>
      </c>
      <c r="G69" s="597">
        <f t="shared" si="27"/>
        <v>0.007093338881900637</v>
      </c>
      <c r="H69" s="597">
        <f t="shared" si="27"/>
        <v>0.007726054703042648</v>
      </c>
      <c r="I69" s="597">
        <f t="shared" si="27"/>
        <v>0.009715214673860243</v>
      </c>
      <c r="J69" s="597">
        <f t="shared" si="27"/>
        <v>0.007093296952601408</v>
      </c>
      <c r="K69" s="597">
        <f t="shared" si="27"/>
        <v>0.0023147156892586777</v>
      </c>
      <c r="L69" s="597">
        <f t="shared" si="27"/>
        <v>0.003103508205675696</v>
      </c>
      <c r="M69" s="597">
        <f t="shared" si="27"/>
        <v>0.0026013774530102545</v>
      </c>
      <c r="N69" s="598">
        <f>N68/N70</f>
        <v>0.003518515559827241</v>
      </c>
      <c r="O69" s="599">
        <f>O68/O70</f>
        <v>0.0034103752403084843</v>
      </c>
      <c r="P69" s="600">
        <f>P68/P70</f>
        <v>0.0036493263898816552</v>
      </c>
    </row>
    <row r="70" spans="1:16" ht="12">
      <c r="A70" s="601" t="s">
        <v>231</v>
      </c>
      <c r="B70" s="602">
        <f>B67+B68</f>
        <v>4302.621</v>
      </c>
      <c r="C70" s="602">
        <f aca="true" t="shared" si="28" ref="C70:M70">C67+C68</f>
        <v>3597.539</v>
      </c>
      <c r="D70" s="602">
        <f t="shared" si="28"/>
        <v>3648.4889999999996</v>
      </c>
      <c r="E70" s="602">
        <f t="shared" si="28"/>
        <v>1940.542</v>
      </c>
      <c r="F70" s="602">
        <f t="shared" si="28"/>
        <v>912.534</v>
      </c>
      <c r="G70" s="602">
        <f t="shared" si="28"/>
        <v>845.8639999999999</v>
      </c>
      <c r="H70" s="602">
        <f t="shared" si="28"/>
        <v>776.5930000000001</v>
      </c>
      <c r="I70" s="602">
        <f t="shared" si="28"/>
        <v>617.588</v>
      </c>
      <c r="J70" s="602">
        <f t="shared" si="28"/>
        <v>845.8689999999999</v>
      </c>
      <c r="K70" s="602">
        <f t="shared" si="28"/>
        <v>2592.111</v>
      </c>
      <c r="L70" s="602">
        <f t="shared" si="28"/>
        <v>3544.3759999999997</v>
      </c>
      <c r="M70" s="602">
        <f t="shared" si="28"/>
        <v>4228.529</v>
      </c>
      <c r="N70" s="603">
        <f>SUM(B70:M70)</f>
        <v>27852.655</v>
      </c>
      <c r="O70" s="604">
        <f t="shared" si="22"/>
        <v>15247.589</v>
      </c>
      <c r="P70" s="604">
        <f t="shared" si="23"/>
        <v>12605.066</v>
      </c>
    </row>
    <row r="71" spans="1:16" ht="12.75">
      <c r="A71" s="605" t="s">
        <v>377</v>
      </c>
      <c r="B71" s="605"/>
      <c r="C71" s="605"/>
      <c r="D71" s="605"/>
      <c r="E71" s="605"/>
      <c r="F71" s="605"/>
      <c r="G71" s="605"/>
      <c r="H71" s="605"/>
      <c r="I71" s="605"/>
      <c r="J71" s="605"/>
      <c r="K71" s="605"/>
      <c r="L71" s="605"/>
      <c r="M71" s="605"/>
      <c r="N71" s="605"/>
      <c r="O71" s="605"/>
      <c r="P71" s="605"/>
    </row>
    <row r="72" spans="1:16" ht="12">
      <c r="A72" s="606"/>
      <c r="B72" s="602"/>
      <c r="C72" s="602"/>
      <c r="D72" s="602"/>
      <c r="E72" s="602"/>
      <c r="F72" s="602"/>
      <c r="G72" s="602"/>
      <c r="H72" s="602"/>
      <c r="I72" s="602"/>
      <c r="J72" s="602"/>
      <c r="K72" s="602"/>
      <c r="L72" s="602"/>
      <c r="M72" s="602"/>
      <c r="N72" s="607"/>
      <c r="O72" s="602"/>
      <c r="P72" s="602"/>
    </row>
    <row r="73" spans="1:24" s="507" customFormat="1" ht="24" customHeight="1">
      <c r="A73" s="501" t="s">
        <v>319</v>
      </c>
      <c r="B73" s="501"/>
      <c r="C73" s="502"/>
      <c r="D73" s="502"/>
      <c r="E73" s="502" t="s">
        <v>88</v>
      </c>
      <c r="F73" s="502"/>
      <c r="G73" s="502"/>
      <c r="H73" s="503"/>
      <c r="I73" s="503"/>
      <c r="J73" s="503"/>
      <c r="K73" s="503"/>
      <c r="L73" s="504">
        <f>N56/N53</f>
        <v>0.1804554115069707</v>
      </c>
      <c r="M73" s="503"/>
      <c r="N73" s="503"/>
      <c r="O73" s="503"/>
      <c r="P73" s="503"/>
      <c r="Q73" s="505"/>
      <c r="R73" s="506"/>
      <c r="S73" s="506"/>
      <c r="T73" s="506"/>
      <c r="U73" s="506"/>
      <c r="V73" s="506"/>
      <c r="W73" s="506"/>
      <c r="X73" s="506"/>
    </row>
    <row r="74" spans="1:26" s="514" customFormat="1" ht="11.25">
      <c r="A74" s="508"/>
      <c r="B74" s="509"/>
      <c r="C74" s="510" t="s">
        <v>350</v>
      </c>
      <c r="D74" s="510" t="s">
        <v>351</v>
      </c>
      <c r="E74" s="510"/>
      <c r="F74" s="510"/>
      <c r="G74" s="510"/>
      <c r="H74" s="510"/>
      <c r="I74" s="510"/>
      <c r="J74" s="510"/>
      <c r="K74" s="510"/>
      <c r="L74" s="510"/>
      <c r="M74" s="510"/>
      <c r="N74" s="510"/>
      <c r="O74" s="510"/>
      <c r="P74" s="510"/>
      <c r="Q74" s="511"/>
      <c r="R74" s="512"/>
      <c r="S74" s="512"/>
      <c r="T74" s="512"/>
      <c r="U74" s="512"/>
      <c r="V74" s="512"/>
      <c r="W74" s="512"/>
      <c r="X74" s="512"/>
      <c r="Y74" s="513"/>
      <c r="Z74" s="513"/>
    </row>
    <row r="75" spans="1:24" s="507" customFormat="1" ht="13.5">
      <c r="A75" s="501" t="s">
        <v>352</v>
      </c>
      <c r="B75" s="501"/>
      <c r="C75" s="502"/>
      <c r="D75" s="502"/>
      <c r="E75" s="502" t="s">
        <v>353</v>
      </c>
      <c r="F75" s="502"/>
      <c r="G75" s="502"/>
      <c r="H75" s="503"/>
      <c r="I75" s="503"/>
      <c r="J75" s="503"/>
      <c r="K75" s="503"/>
      <c r="L75" s="503"/>
      <c r="M75" s="503"/>
      <c r="N75" s="503"/>
      <c r="O75" s="503"/>
      <c r="P75" s="503"/>
      <c r="Q75" s="505"/>
      <c r="R75" s="506"/>
      <c r="S75" s="506"/>
      <c r="T75" s="506"/>
      <c r="U75" s="506"/>
      <c r="V75" s="506"/>
      <c r="W75" s="506"/>
      <c r="X75" s="506"/>
    </row>
    <row r="76" spans="1:26" s="514" customFormat="1" ht="11.25">
      <c r="A76" s="508"/>
      <c r="B76" s="509"/>
      <c r="C76" s="515" t="s">
        <v>350</v>
      </c>
      <c r="D76" s="516" t="s">
        <v>354</v>
      </c>
      <c r="E76" s="516"/>
      <c r="F76" s="509"/>
      <c r="G76" s="517"/>
      <c r="H76" s="517"/>
      <c r="I76" s="518"/>
      <c r="J76" s="517"/>
      <c r="K76" s="517"/>
      <c r="L76" s="518"/>
      <c r="M76" s="517"/>
      <c r="N76" s="517"/>
      <c r="O76" s="518"/>
      <c r="P76" s="517"/>
      <c r="Q76" s="519"/>
      <c r="R76" s="520"/>
      <c r="S76" s="521"/>
      <c r="T76" s="521"/>
      <c r="U76" s="520"/>
      <c r="V76" s="521"/>
      <c r="W76" s="521"/>
      <c r="X76" s="520"/>
      <c r="Y76" s="513"/>
      <c r="Z76" s="513"/>
    </row>
  </sheetData>
  <sheetProtection selectLockedCells="1" selectUnlockedCells="1"/>
  <mergeCells count="6">
    <mergeCell ref="A2:N2"/>
    <mergeCell ref="A4:N4"/>
    <mergeCell ref="A71:P71"/>
    <mergeCell ref="A73:B73"/>
    <mergeCell ref="D74:F74"/>
    <mergeCell ref="A75:B75"/>
  </mergeCells>
  <printOptions horizontalCentered="1"/>
  <pageMargins left="0.19652777777777777" right="0.19652777777777777" top="0.43333333333333335" bottom="0.39305555555555555" header="0.5118055555555555" footer="0.19652777777777777"/>
  <pageSetup horizontalDpi="300" verticalDpi="300" orientation="landscape" paperSize="9" scale="62"/>
  <headerFooter alignWithMargins="0">
    <oddFooter>&amp;R&amp;6&amp;Z&amp;F   &amp;A</oddFooter>
  </headerFooter>
  <rowBreaks count="1" manualBreakCount="1">
    <brk id="5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11"/>
  </sheetPr>
  <dimension ref="A1:L18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0.8515625" style="608" customWidth="1"/>
    <col min="2" max="2" width="58.57421875" style="608" customWidth="1"/>
    <col min="3" max="5" width="16.140625" style="608" customWidth="1"/>
    <col min="6" max="6" width="18.140625" style="608" customWidth="1"/>
    <col min="7" max="7" width="20.57421875" style="608" customWidth="1"/>
    <col min="8" max="8" width="19.8515625" style="608" customWidth="1"/>
    <col min="9" max="9" width="11.421875" style="608" customWidth="1"/>
    <col min="10" max="16384" width="9.140625" style="608" customWidth="1"/>
  </cols>
  <sheetData>
    <row r="1" spans="1:8" ht="19.5">
      <c r="A1" s="609" t="str">
        <f>'СВОД 2018'!A1:F1</f>
        <v>ООО "ЭНЕРГЕТИК"</v>
      </c>
      <c r="B1" s="609"/>
      <c r="C1" s="609"/>
      <c r="D1" s="609"/>
      <c r="E1" s="609"/>
      <c r="F1" s="609"/>
      <c r="G1" s="609"/>
      <c r="H1" s="609"/>
    </row>
    <row r="2" spans="1:8" s="616" customFormat="1" ht="57" customHeight="1">
      <c r="A2" s="610" t="s">
        <v>223</v>
      </c>
      <c r="B2" s="611" t="s">
        <v>224</v>
      </c>
      <c r="C2" s="612" t="s">
        <v>225</v>
      </c>
      <c r="D2" s="613" t="s">
        <v>378</v>
      </c>
      <c r="E2" s="613"/>
      <c r="F2" s="613"/>
      <c r="G2" s="614" t="s">
        <v>379</v>
      </c>
      <c r="H2" s="615" t="s">
        <v>226</v>
      </c>
    </row>
    <row r="3" spans="1:8" s="616" customFormat="1" ht="18.75" customHeight="1">
      <c r="A3" s="610"/>
      <c r="B3" s="611"/>
      <c r="C3" s="612"/>
      <c r="D3" s="617">
        <v>2014</v>
      </c>
      <c r="E3" s="618">
        <v>2015</v>
      </c>
      <c r="F3" s="619">
        <v>2016</v>
      </c>
      <c r="G3" s="614"/>
      <c r="H3" s="615"/>
    </row>
    <row r="4" spans="1:8" ht="19.5" customHeight="1">
      <c r="A4" s="620" t="s">
        <v>230</v>
      </c>
      <c r="B4" s="620"/>
      <c r="C4" s="620"/>
      <c r="D4" s="620"/>
      <c r="E4" s="620"/>
      <c r="F4" s="620"/>
      <c r="G4" s="620"/>
      <c r="H4" s="620"/>
    </row>
    <row r="5" spans="1:8" ht="18.75">
      <c r="A5" s="621">
        <v>1</v>
      </c>
      <c r="B5" s="622" t="s">
        <v>231</v>
      </c>
      <c r="C5" s="621" t="s">
        <v>232</v>
      </c>
      <c r="D5" s="623">
        <v>29523.301</v>
      </c>
      <c r="E5" s="621">
        <v>24839.51</v>
      </c>
      <c r="F5" s="624">
        <v>27376.636</v>
      </c>
      <c r="G5" s="625">
        <v>27110.69</v>
      </c>
      <c r="H5" s="626">
        <v>27852.66</v>
      </c>
    </row>
    <row r="6" spans="1:8" ht="18.75">
      <c r="A6" s="627">
        <v>2</v>
      </c>
      <c r="B6" s="628" t="s">
        <v>233</v>
      </c>
      <c r="C6" s="627" t="s">
        <v>232</v>
      </c>
      <c r="D6" s="629">
        <v>450.71</v>
      </c>
      <c r="E6" s="627"/>
      <c r="F6" s="630">
        <v>354</v>
      </c>
      <c r="G6" s="631">
        <v>457.1</v>
      </c>
      <c r="H6" s="632">
        <v>98</v>
      </c>
    </row>
    <row r="7" spans="1:8" ht="18.75">
      <c r="A7" s="627">
        <v>2.1</v>
      </c>
      <c r="B7" s="628" t="s">
        <v>234</v>
      </c>
      <c r="C7" s="627" t="s">
        <v>235</v>
      </c>
      <c r="D7" s="633">
        <f>D6/D5</f>
        <v>0.015266246819757722</v>
      </c>
      <c r="E7" s="633">
        <f>E6/E5</f>
        <v>0</v>
      </c>
      <c r="F7" s="634">
        <f>F6/F5</f>
        <v>0.012930734075581821</v>
      </c>
      <c r="G7" s="635">
        <f>G6/G5</f>
        <v>0.01686050779231366</v>
      </c>
      <c r="H7" s="636">
        <f>H6/H5</f>
        <v>0.003518514928197163</v>
      </c>
    </row>
    <row r="8" spans="1:8" ht="18.75">
      <c r="A8" s="627">
        <v>3</v>
      </c>
      <c r="B8" s="628" t="s">
        <v>236</v>
      </c>
      <c r="C8" s="627" t="s">
        <v>232</v>
      </c>
      <c r="D8" s="629"/>
      <c r="E8" s="627"/>
      <c r="F8" s="630"/>
      <c r="G8" s="631"/>
      <c r="H8" s="632">
        <v>0</v>
      </c>
    </row>
    <row r="9" spans="1:8" ht="18.75">
      <c r="A9" s="627">
        <v>4</v>
      </c>
      <c r="B9" s="628" t="s">
        <v>237</v>
      </c>
      <c r="C9" s="627" t="s">
        <v>232</v>
      </c>
      <c r="D9" s="629">
        <v>29072.591</v>
      </c>
      <c r="E9" s="627">
        <v>24839.51</v>
      </c>
      <c r="F9" s="630">
        <v>27022.636</v>
      </c>
      <c r="G9" s="631">
        <v>26653.59</v>
      </c>
      <c r="H9" s="632">
        <v>27754.66</v>
      </c>
    </row>
    <row r="10" spans="1:8" ht="18.75">
      <c r="A10" s="627">
        <v>5</v>
      </c>
      <c r="B10" s="628" t="s">
        <v>238</v>
      </c>
      <c r="C10" s="627" t="s">
        <v>232</v>
      </c>
      <c r="D10" s="629">
        <v>2712.44</v>
      </c>
      <c r="E10" s="627">
        <v>2317.51</v>
      </c>
      <c r="F10" s="630">
        <v>3049.292</v>
      </c>
      <c r="G10" s="631">
        <v>2871.42</v>
      </c>
      <c r="H10" s="637">
        <v>3132.48</v>
      </c>
    </row>
    <row r="11" spans="1:12" ht="18.75">
      <c r="A11" s="627">
        <v>5.1</v>
      </c>
      <c r="B11" s="628" t="s">
        <v>234</v>
      </c>
      <c r="C11" s="627" t="s">
        <v>235</v>
      </c>
      <c r="D11" s="633">
        <f>D10/D9</f>
        <v>0.09329887384306408</v>
      </c>
      <c r="E11" s="633">
        <f>E10/E9</f>
        <v>0.09329934447177099</v>
      </c>
      <c r="F11" s="634">
        <f>F10/F9</f>
        <v>0.11284213723635252</v>
      </c>
      <c r="G11" s="635">
        <f>G10/G9</f>
        <v>0.10773107862768205</v>
      </c>
      <c r="H11" s="636">
        <f>H10/H9</f>
        <v>0.11286320927728893</v>
      </c>
      <c r="I11" s="638"/>
      <c r="J11" s="638"/>
      <c r="K11" s="638"/>
      <c r="L11" s="638"/>
    </row>
    <row r="12" spans="1:12" ht="18.75">
      <c r="A12" s="639">
        <v>6</v>
      </c>
      <c r="B12" s="640" t="s">
        <v>239</v>
      </c>
      <c r="C12" s="639" t="s">
        <v>232</v>
      </c>
      <c r="D12" s="641">
        <f>D13+D14+D15+D16</f>
        <v>26360.151</v>
      </c>
      <c r="E12" s="639">
        <f>E13+E14+E15+E16</f>
        <v>22522</v>
      </c>
      <c r="F12" s="642">
        <f>F13+F14+F15+F16</f>
        <v>23782.854</v>
      </c>
      <c r="G12" s="643">
        <f>G13+G14+G15+G16</f>
        <v>23325.050000000003</v>
      </c>
      <c r="H12" s="644">
        <f>H13+H14+H15+H16</f>
        <v>24122.49</v>
      </c>
      <c r="I12" s="638"/>
      <c r="J12" s="638"/>
      <c r="K12" s="638"/>
      <c r="L12" s="638"/>
    </row>
    <row r="13" spans="1:12" ht="18.75">
      <c r="A13" s="645" t="s">
        <v>240</v>
      </c>
      <c r="B13" s="646" t="s">
        <v>241</v>
      </c>
      <c r="C13" s="645" t="s">
        <v>232</v>
      </c>
      <c r="D13" s="627">
        <v>18716.854</v>
      </c>
      <c r="E13" s="627">
        <v>15091</v>
      </c>
      <c r="F13" s="630">
        <v>17870.122</v>
      </c>
      <c r="G13" s="631">
        <v>16017.02</v>
      </c>
      <c r="H13" s="637">
        <v>18053.34</v>
      </c>
      <c r="I13" s="638"/>
      <c r="J13" s="638"/>
      <c r="K13" s="638"/>
      <c r="L13" s="638"/>
    </row>
    <row r="14" spans="1:12" ht="18.75">
      <c r="A14" s="645" t="s">
        <v>242</v>
      </c>
      <c r="B14" s="646" t="s">
        <v>243</v>
      </c>
      <c r="C14" s="645" t="s">
        <v>232</v>
      </c>
      <c r="D14" s="627">
        <v>2061.224</v>
      </c>
      <c r="E14" s="627">
        <v>1750</v>
      </c>
      <c r="F14" s="630">
        <v>1633.623</v>
      </c>
      <c r="G14" s="631">
        <v>2080.2</v>
      </c>
      <c r="H14" s="637">
        <v>1625.95</v>
      </c>
      <c r="I14" s="638"/>
      <c r="J14" s="638"/>
      <c r="K14" s="638"/>
      <c r="L14" s="638"/>
    </row>
    <row r="15" spans="1:12" ht="18.75">
      <c r="A15" s="645" t="s">
        <v>244</v>
      </c>
      <c r="B15" s="646" t="s">
        <v>62</v>
      </c>
      <c r="C15" s="645" t="s">
        <v>232</v>
      </c>
      <c r="D15" s="627"/>
      <c r="E15" s="627"/>
      <c r="F15" s="630"/>
      <c r="G15" s="631"/>
      <c r="H15" s="637">
        <v>0</v>
      </c>
      <c r="I15" s="638"/>
      <c r="J15" s="638"/>
      <c r="K15" s="638"/>
      <c r="L15" s="638"/>
    </row>
    <row r="16" spans="1:12" ht="19.5">
      <c r="A16" s="647" t="s">
        <v>245</v>
      </c>
      <c r="B16" s="648" t="s">
        <v>60</v>
      </c>
      <c r="C16" s="647" t="s">
        <v>232</v>
      </c>
      <c r="D16" s="649">
        <v>5582.073</v>
      </c>
      <c r="E16" s="649">
        <v>5681</v>
      </c>
      <c r="F16" s="650">
        <v>4279.109</v>
      </c>
      <c r="G16" s="651">
        <v>5227.83</v>
      </c>
      <c r="H16" s="652">
        <v>4443.2</v>
      </c>
      <c r="I16" s="638"/>
      <c r="J16" s="638"/>
      <c r="K16" s="638"/>
      <c r="L16" s="638"/>
    </row>
    <row r="18" spans="2:8" ht="18">
      <c r="B18" s="608" t="s">
        <v>319</v>
      </c>
      <c r="C18" s="653" t="s">
        <v>380</v>
      </c>
      <c r="D18" s="653"/>
      <c r="E18" s="653"/>
      <c r="F18" s="653"/>
      <c r="G18" s="653"/>
      <c r="H18" s="608" t="s">
        <v>381</v>
      </c>
    </row>
  </sheetData>
  <sheetProtection selectLockedCells="1" selectUnlockedCells="1"/>
  <mergeCells count="10">
    <mergeCell ref="A1:H1"/>
    <mergeCell ref="A2:A3"/>
    <mergeCell ref="B2:B3"/>
    <mergeCell ref="C2:C3"/>
    <mergeCell ref="D2:F2"/>
    <mergeCell ref="G2:G3"/>
    <mergeCell ref="H2:H3"/>
    <mergeCell ref="A4:H4"/>
    <mergeCell ref="I11:L16"/>
    <mergeCell ref="C18:G18"/>
  </mergeCells>
  <printOptions/>
  <pageMargins left="0.7875" right="0.7875" top="1.3777777777777778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2015-12-14T09:15:19Z</cp:lastPrinted>
  <dcterms:created xsi:type="dcterms:W3CDTF">1996-10-08T23:32:33Z</dcterms:created>
  <dcterms:modified xsi:type="dcterms:W3CDTF">2017-04-26T11:00:31Z</dcterms:modified>
  <cp:category/>
  <cp:version/>
  <cp:contentType/>
  <cp:contentStatus/>
  <cp:revision>1</cp:revision>
</cp:coreProperties>
</file>